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8800" windowHeight="12435"/>
  </bookViews>
  <sheets>
    <sheet name="Форма 3.1" sheetId="1" r:id="rId1"/>
  </sheets>
  <externalReferences>
    <externalReference r:id="rId2"/>
    <externalReference r:id="rId3"/>
  </externalReferences>
  <definedNames>
    <definedName name="ADJOINT_POWER_FORMA_3_1">'Форма 3.1'!$V$37:$V$38</definedName>
    <definedName name="anscount" hidden="1">1</definedName>
    <definedName name="EE_POWER_FORMA_3_1">'Форма 3.1'!$V$16:$V$35</definedName>
    <definedName name="god">[1]Титульный!$F$10</definedName>
    <definedName name="logic">[1]TECHSHEET!$E$2:$E$3</definedName>
    <definedName name="method_calc_services_amount">[1]TECHSHEET!$G$15:$G$18</definedName>
    <definedName name="P1_30_TOTAL_VALUES_REGULATION_PERIOD">[1]П1.30!$BB$17,[1]П1.30!$BB$28,[1]П1.30!$BB$32,[1]П1.30!$BB$39,[1]П1.30!$BB$42</definedName>
    <definedName name="P1_4_1_EE_3_TOTAL">[1]П1.4!$X$15</definedName>
    <definedName name="P19_T1_Protect" hidden="1">P5_T1_Protect,P6_T1_Protect,P7_T1_Protect,P8_T1_Protect,P9_T1_Protect,P10_T1_Protect,P11_T1_Protect,P12_T1_Protect,P13_T1_Protect,P14_T1_Protect</definedName>
    <definedName name="PROT_22">P3_PROT_22,P4_PROT_22,P5_PROT_22</definedName>
    <definedName name="region_name">[1]Титульный!$F$8</definedName>
    <definedName name="SAPBEXrevision" hidden="1">1</definedName>
    <definedName name="SAPBEXsysID" hidden="1">"BW2"</definedName>
    <definedName name="SAPBEXwbID" hidden="1">"479GSPMTNK9HM4ZSIVE5K2SH6"</definedName>
    <definedName name="sbwt_name">[1]REESTR_ORG!$H$86:$H$106</definedName>
    <definedName name="sbwt_name_o">[1]REESTR_ORG!$AN$86:$AN$107</definedName>
    <definedName name="sbwt_name_oep">[1]REESTR_ORG!$AR$86:$AR$107</definedName>
    <definedName name="SCOPE_16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small_customers_range">[1]TECHSHEET!$G$23:$G$42</definedName>
    <definedName name="T2_DiapProt">P1_T2_DiapProt,P2_T2_DiapProt</definedName>
    <definedName name="TITLE_CONTACTS_DATA">[1]Титульный!$F$49:$F$50,[1]Титульный!$F$52:$F$53,[1]Титульный!$F$55:$F$56,[1]Титульный!$F$58:$F$61</definedName>
    <definedName name="tso_name">[1]REESTR_ORG!$A$86:$A$140</definedName>
    <definedName name="version">[1]Инструкция!$B$3</definedName>
    <definedName name="YEAR">[1]TECHSHEET!$C$2:$C$13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8" i="1" l="1"/>
  <c r="V38" i="1"/>
  <c r="AB37" i="1"/>
  <c r="V37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V35" i="1"/>
  <c r="AB34" i="1"/>
  <c r="V34" i="1"/>
  <c r="Z33" i="1"/>
  <c r="Y33" i="1"/>
  <c r="X33" i="1"/>
  <c r="W33" i="1"/>
  <c r="V33" i="1"/>
  <c r="I33" i="1"/>
  <c r="H33" i="1"/>
  <c r="G33" i="1"/>
  <c r="Z32" i="1"/>
  <c r="Y32" i="1"/>
  <c r="X32" i="1"/>
  <c r="W32" i="1"/>
  <c r="V32" i="1"/>
  <c r="I32" i="1"/>
  <c r="H32" i="1"/>
  <c r="G32" i="1"/>
  <c r="AB31" i="1"/>
  <c r="Z31" i="1"/>
  <c r="Y31" i="1"/>
  <c r="X31" i="1"/>
  <c r="W31" i="1"/>
  <c r="V31" i="1"/>
  <c r="I31" i="1"/>
  <c r="H31" i="1"/>
  <c r="G31" i="1"/>
  <c r="H29" i="1"/>
  <c r="Z28" i="1"/>
  <c r="Y28" i="1"/>
  <c r="Y26" i="1" s="1"/>
  <c r="X28" i="1"/>
  <c r="W28" i="1"/>
  <c r="W26" i="1" s="1"/>
  <c r="V28" i="1"/>
  <c r="S28" i="1"/>
  <c r="S26" i="1" s="1"/>
  <c r="O28" i="1"/>
  <c r="O26" i="1" s="1"/>
  <c r="K28" i="1"/>
  <c r="K26" i="1" s="1"/>
  <c r="I28" i="1"/>
  <c r="I26" i="1" s="1"/>
  <c r="H28" i="1"/>
  <c r="G28" i="1"/>
  <c r="G26" i="1" s="1"/>
  <c r="AB27" i="1"/>
  <c r="Z27" i="1"/>
  <c r="Y27" i="1"/>
  <c r="X27" i="1"/>
  <c r="W27" i="1"/>
  <c r="V27" i="1"/>
  <c r="I27" i="1"/>
  <c r="H27" i="1"/>
  <c r="G27" i="1"/>
  <c r="Z26" i="1"/>
  <c r="Z30" i="1" s="1"/>
  <c r="X26" i="1"/>
  <c r="X30" i="1" s="1"/>
  <c r="V26" i="1"/>
  <c r="V30" i="1" s="1"/>
  <c r="H26" i="1"/>
  <c r="H30" i="1" s="1"/>
  <c r="Z25" i="1"/>
  <c r="Y25" i="1"/>
  <c r="X25" i="1"/>
  <c r="W25" i="1"/>
  <c r="V25" i="1"/>
  <c r="S25" i="1"/>
  <c r="O25" i="1"/>
  <c r="K25" i="1"/>
  <c r="I25" i="1"/>
  <c r="H25" i="1"/>
  <c r="G25" i="1"/>
  <c r="Z23" i="1"/>
  <c r="Y23" i="1"/>
  <c r="X23" i="1"/>
  <c r="W23" i="1"/>
  <c r="V23" i="1"/>
  <c r="I23" i="1"/>
  <c r="H23" i="1"/>
  <c r="G23" i="1"/>
  <c r="AB22" i="1"/>
  <c r="Z22" i="1"/>
  <c r="Y22" i="1"/>
  <c r="X22" i="1"/>
  <c r="W22" i="1"/>
  <c r="V22" i="1"/>
  <c r="I22" i="1"/>
  <c r="H22" i="1"/>
  <c r="G22" i="1"/>
  <c r="G20" i="1"/>
  <c r="Z19" i="1"/>
  <c r="Z17" i="1" s="1"/>
  <c r="Y19" i="1"/>
  <c r="X19" i="1"/>
  <c r="X17" i="1" s="1"/>
  <c r="W19" i="1"/>
  <c r="V19" i="1"/>
  <c r="V17" i="1" s="1"/>
  <c r="U19" i="1"/>
  <c r="U28" i="1" s="1"/>
  <c r="U26" i="1" s="1"/>
  <c r="T19" i="1"/>
  <c r="T28" i="1" s="1"/>
  <c r="T26" i="1" s="1"/>
  <c r="S19" i="1"/>
  <c r="R19" i="1"/>
  <c r="R28" i="1" s="1"/>
  <c r="R26" i="1" s="1"/>
  <c r="Q19" i="1"/>
  <c r="Q28" i="1" s="1"/>
  <c r="Q26" i="1" s="1"/>
  <c r="P19" i="1"/>
  <c r="P28" i="1" s="1"/>
  <c r="P26" i="1" s="1"/>
  <c r="O19" i="1"/>
  <c r="N19" i="1"/>
  <c r="N28" i="1" s="1"/>
  <c r="N26" i="1" s="1"/>
  <c r="M19" i="1"/>
  <c r="M28" i="1" s="1"/>
  <c r="M26" i="1" s="1"/>
  <c r="L19" i="1"/>
  <c r="L28" i="1" s="1"/>
  <c r="L26" i="1" s="1"/>
  <c r="K19" i="1"/>
  <c r="J19" i="1"/>
  <c r="J28" i="1" s="1"/>
  <c r="AB28" i="1" s="1"/>
  <c r="I19" i="1"/>
  <c r="H19" i="1"/>
  <c r="H17" i="1" s="1"/>
  <c r="G19" i="1"/>
  <c r="AB18" i="1"/>
  <c r="Z18" i="1"/>
  <c r="Y18" i="1"/>
  <c r="X18" i="1"/>
  <c r="W18" i="1"/>
  <c r="V18" i="1"/>
  <c r="I18" i="1"/>
  <c r="H18" i="1"/>
  <c r="G18" i="1"/>
  <c r="Y17" i="1"/>
  <c r="W17" i="1"/>
  <c r="W21" i="1" s="1"/>
  <c r="U17" i="1"/>
  <c r="S17" i="1"/>
  <c r="S21" i="1" s="1"/>
  <c r="Q17" i="1"/>
  <c r="O17" i="1"/>
  <c r="O21" i="1" s="1"/>
  <c r="M17" i="1"/>
  <c r="K17" i="1"/>
  <c r="K21" i="1" s="1"/>
  <c r="I17" i="1"/>
  <c r="I20" i="1" s="1"/>
  <c r="G17" i="1"/>
  <c r="G21" i="1" s="1"/>
  <c r="Z16" i="1"/>
  <c r="Y16" i="1"/>
  <c r="Y21" i="1" s="1"/>
  <c r="X16" i="1"/>
  <c r="W16" i="1"/>
  <c r="V16" i="1"/>
  <c r="U16" i="1"/>
  <c r="U23" i="1" s="1"/>
  <c r="U32" i="1" s="1"/>
  <c r="U35" i="1" s="1"/>
  <c r="U33" i="1" s="1"/>
  <c r="T16" i="1"/>
  <c r="T23" i="1" s="1"/>
  <c r="T32" i="1" s="1"/>
  <c r="T35" i="1" s="1"/>
  <c r="T33" i="1" s="1"/>
  <c r="S16" i="1"/>
  <c r="S23" i="1" s="1"/>
  <c r="S32" i="1" s="1"/>
  <c r="S35" i="1" s="1"/>
  <c r="S33" i="1" s="1"/>
  <c r="R16" i="1"/>
  <c r="Q16" i="1"/>
  <c r="Q23" i="1" s="1"/>
  <c r="Q32" i="1" s="1"/>
  <c r="Q35" i="1" s="1"/>
  <c r="Q33" i="1" s="1"/>
  <c r="P16" i="1"/>
  <c r="P23" i="1" s="1"/>
  <c r="P32" i="1" s="1"/>
  <c r="P35" i="1" s="1"/>
  <c r="P33" i="1" s="1"/>
  <c r="O16" i="1"/>
  <c r="O23" i="1" s="1"/>
  <c r="O32" i="1" s="1"/>
  <c r="O35" i="1" s="1"/>
  <c r="O33" i="1" s="1"/>
  <c r="N16" i="1"/>
  <c r="M16" i="1"/>
  <c r="M23" i="1" s="1"/>
  <c r="M32" i="1" s="1"/>
  <c r="M35" i="1" s="1"/>
  <c r="M33" i="1" s="1"/>
  <c r="L16" i="1"/>
  <c r="L23" i="1" s="1"/>
  <c r="L32" i="1" s="1"/>
  <c r="L35" i="1" s="1"/>
  <c r="L33" i="1" s="1"/>
  <c r="K16" i="1"/>
  <c r="K23" i="1" s="1"/>
  <c r="K32" i="1" s="1"/>
  <c r="K35" i="1" s="1"/>
  <c r="K33" i="1" s="1"/>
  <c r="J16" i="1"/>
  <c r="I16" i="1"/>
  <c r="I21" i="1" s="1"/>
  <c r="H16" i="1"/>
  <c r="H20" i="1" s="1"/>
  <c r="G16" i="1"/>
  <c r="F14" i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E14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D7" i="1"/>
  <c r="AB16" i="1" l="1"/>
  <c r="J17" i="1"/>
  <c r="J20" i="1" s="1"/>
  <c r="L17" i="1"/>
  <c r="N17" i="1"/>
  <c r="P17" i="1"/>
  <c r="R17" i="1"/>
  <c r="T17" i="1"/>
  <c r="AB19" i="1"/>
  <c r="M20" i="1"/>
  <c r="Q20" i="1"/>
  <c r="U20" i="1"/>
  <c r="Y20" i="1"/>
  <c r="M21" i="1"/>
  <c r="Q21" i="1"/>
  <c r="U21" i="1"/>
  <c r="G30" i="1"/>
  <c r="G29" i="1"/>
  <c r="I30" i="1"/>
  <c r="I29" i="1"/>
  <c r="M25" i="1"/>
  <c r="Q25" i="1"/>
  <c r="U25" i="1"/>
  <c r="W30" i="1"/>
  <c r="W29" i="1"/>
  <c r="Y30" i="1"/>
  <c r="Y29" i="1"/>
  <c r="J26" i="1"/>
  <c r="V29" i="1"/>
  <c r="Z29" i="1"/>
  <c r="H21" i="1"/>
  <c r="J25" i="1"/>
  <c r="J21" i="1"/>
  <c r="L25" i="1"/>
  <c r="L21" i="1"/>
  <c r="L20" i="1"/>
  <c r="N25" i="1"/>
  <c r="N21" i="1"/>
  <c r="N20" i="1"/>
  <c r="P25" i="1"/>
  <c r="P21" i="1"/>
  <c r="P20" i="1"/>
  <c r="R25" i="1"/>
  <c r="R21" i="1"/>
  <c r="R20" i="1"/>
  <c r="T25" i="1"/>
  <c r="T21" i="1"/>
  <c r="T20" i="1"/>
  <c r="V21" i="1"/>
  <c r="V20" i="1"/>
  <c r="X21" i="1"/>
  <c r="X20" i="1"/>
  <c r="Z21" i="1"/>
  <c r="Z20" i="1"/>
  <c r="K20" i="1"/>
  <c r="O20" i="1"/>
  <c r="S20" i="1"/>
  <c r="W20" i="1"/>
  <c r="J23" i="1"/>
  <c r="N23" i="1"/>
  <c r="N32" i="1" s="1"/>
  <c r="N35" i="1" s="1"/>
  <c r="N33" i="1" s="1"/>
  <c r="R23" i="1"/>
  <c r="R32" i="1" s="1"/>
  <c r="R35" i="1" s="1"/>
  <c r="R33" i="1" s="1"/>
  <c r="K30" i="1"/>
  <c r="K29" i="1"/>
  <c r="O30" i="1"/>
  <c r="O29" i="1"/>
  <c r="S30" i="1"/>
  <c r="S29" i="1"/>
  <c r="X29" i="1"/>
  <c r="T30" i="1" l="1"/>
  <c r="T29" i="1"/>
  <c r="P30" i="1"/>
  <c r="P29" i="1"/>
  <c r="L30" i="1"/>
  <c r="L29" i="1"/>
  <c r="J30" i="1"/>
  <c r="J29" i="1"/>
  <c r="AB25" i="1"/>
  <c r="Q30" i="1"/>
  <c r="Q29" i="1"/>
  <c r="J32" i="1"/>
  <c r="AB23" i="1"/>
  <c r="R30" i="1"/>
  <c r="R29" i="1"/>
  <c r="N30" i="1"/>
  <c r="N29" i="1"/>
  <c r="U30" i="1"/>
  <c r="U29" i="1"/>
  <c r="M30" i="1"/>
  <c r="M29" i="1"/>
  <c r="AB32" i="1" l="1"/>
  <c r="J35" i="1"/>
  <c r="AB35" i="1" l="1"/>
  <c r="J33" i="1"/>
</calcChain>
</file>

<file path=xl/sharedStrings.xml><?xml version="1.0" encoding="utf-8"?>
<sst xmlns="http://schemas.openxmlformats.org/spreadsheetml/2006/main" count="83" uniqueCount="41">
  <si>
    <t>-</t>
  </si>
  <si>
    <t xml:space="preserve">ВСЕГО </t>
  </si>
  <si>
    <t>№ п/п</t>
  </si>
  <si>
    <t>Наименование</t>
  </si>
  <si>
    <t>Единица измерения</t>
  </si>
  <si>
    <t>Электроэнергия</t>
  </si>
  <si>
    <t>Поступление в сеть</t>
  </si>
  <si>
    <t>млн.кВтч</t>
  </si>
  <si>
    <t>Потери в электрической сети, в т.ч. относимые на:</t>
  </si>
  <si>
    <t>2.1</t>
  </si>
  <si>
    <t>собственное потребление</t>
  </si>
  <si>
    <t>2.2</t>
  </si>
  <si>
    <t>передачу сторонним потребителям (субабонентам)</t>
  </si>
  <si>
    <t>Относительные потери</t>
  </si>
  <si>
    <t>%</t>
  </si>
  <si>
    <t>Отпуск из сети (полезный отпуск ), в т.ч. для</t>
  </si>
  <si>
    <t>4.1</t>
  </si>
  <si>
    <t>собственного потребления</t>
  </si>
  <si>
    <t>4.2</t>
  </si>
  <si>
    <t>передачи сторонним потребителям (субабонентам)</t>
  </si>
  <si>
    <t>Мощность</t>
  </si>
  <si>
    <t>5</t>
  </si>
  <si>
    <t>МВт</t>
  </si>
  <si>
    <t>6</t>
  </si>
  <si>
    <t>6.1</t>
  </si>
  <si>
    <t>6.2</t>
  </si>
  <si>
    <t>7</t>
  </si>
  <si>
    <t>8</t>
  </si>
  <si>
    <t>Отпуск из сети (полезный отпуск), в т.ч. для:</t>
  </si>
  <si>
    <t>8.1</t>
  </si>
  <si>
    <t>8.2</t>
  </si>
  <si>
    <t>9</t>
  </si>
  <si>
    <t xml:space="preserve">Заявленная мощность </t>
  </si>
  <si>
    <t>9.1</t>
  </si>
  <si>
    <t>9.2</t>
  </si>
  <si>
    <t>сторонних потребителей (субабонентов)</t>
  </si>
  <si>
    <t>10</t>
  </si>
  <si>
    <t xml:space="preserve">Присоединенная мощность </t>
  </si>
  <si>
    <t>МВА</t>
  </si>
  <si>
    <t>10.1</t>
  </si>
  <si>
    <t>10.2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</si>
</sst>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10"/>
      <name val="Arial Cyr"/>
      <charset val="204"/>
    </font>
    <font>
      <sz val="10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name val="Tahoma"/>
      <family val="2"/>
      <charset val="204"/>
    </font>
    <font>
      <sz val="10"/>
      <color indexed="9"/>
      <name val="Tahoma"/>
      <family val="2"/>
      <charset val="204"/>
    </font>
    <font>
      <sz val="10"/>
      <color indexed="10"/>
      <name val="Tahoma"/>
      <family val="2"/>
      <charset val="204"/>
    </font>
    <font>
      <b/>
      <sz val="10"/>
      <name val="Tahoma"/>
      <family val="2"/>
      <charset val="204"/>
    </font>
    <font>
      <sz val="9"/>
      <color indexed="8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b/>
      <sz val="16"/>
      <color indexed="12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 Cyr"/>
    </font>
    <font>
      <b/>
      <sz val="9"/>
      <color indexed="23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9" fontId="4" fillId="0" borderId="0" applyBorder="0">
      <alignment vertical="top"/>
    </xf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9">
    <xf numFmtId="0" fontId="0" fillId="0" borderId="0" xfId="0"/>
    <xf numFmtId="0" fontId="2" fillId="0" borderId="0" xfId="0" applyFont="1"/>
    <xf numFmtId="49" fontId="3" fillId="0" borderId="0" xfId="1" applyNumberFormat="1" applyFont="1" applyFill="1" applyAlignment="1" applyProtection="1">
      <alignment vertical="center"/>
    </xf>
    <xf numFmtId="2" fontId="3" fillId="0" borderId="0" xfId="1" applyNumberFormat="1" applyFont="1" applyFill="1" applyAlignment="1" applyProtection="1">
      <alignment vertical="center"/>
    </xf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right" vertical="center"/>
    </xf>
    <xf numFmtId="1" fontId="3" fillId="0" borderId="0" xfId="1" applyNumberFormat="1" applyFont="1" applyFill="1" applyAlignment="1" applyProtection="1">
      <alignment vertical="center"/>
    </xf>
    <xf numFmtId="1" fontId="3" fillId="0" borderId="0" xfId="1" applyNumberFormat="1" applyFont="1" applyFill="1" applyAlignment="1" applyProtection="1">
      <alignment horizontal="center" vertical="center" wrapText="1"/>
    </xf>
    <xf numFmtId="1" fontId="3" fillId="0" borderId="0" xfId="1" applyNumberFormat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right" vertical="center" wrapText="1"/>
    </xf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horizontal="center" vertical="center" wrapText="1"/>
    </xf>
    <xf numFmtId="0" fontId="4" fillId="0" borderId="0" xfId="1" applyFont="1" applyAlignment="1" applyProtection="1">
      <alignment vertical="center"/>
    </xf>
    <xf numFmtId="49" fontId="4" fillId="0" borderId="0" xfId="2" applyFont="1" applyAlignment="1">
      <alignment vertical="center"/>
    </xf>
    <xf numFmtId="49" fontId="4" fillId="0" borderId="0" xfId="2" applyFont="1" applyBorder="1" applyAlignment="1" applyProtection="1">
      <alignment vertical="center" wrapText="1"/>
    </xf>
    <xf numFmtId="49" fontId="4" fillId="0" borderId="0" xfId="2" applyFont="1" applyBorder="1" applyAlignment="1" applyProtection="1">
      <alignment horizontal="center" vertical="center" wrapText="1"/>
    </xf>
    <xf numFmtId="49" fontId="4" fillId="0" borderId="0" xfId="2" applyFont="1" applyAlignment="1" applyProtection="1">
      <alignment vertical="center" wrapText="1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Alignment="1" applyProtection="1">
      <alignment horizontal="left" vertical="center"/>
    </xf>
    <xf numFmtId="0" fontId="6" fillId="0" borderId="0" xfId="3" applyFont="1" applyAlignment="1" applyProtection="1">
      <alignment vertical="center"/>
    </xf>
    <xf numFmtId="0" fontId="7" fillId="0" borderId="0" xfId="4" applyNumberFormat="1" applyFont="1" applyFill="1" applyBorder="1" applyAlignment="1" applyProtection="1">
      <alignment horizontal="left" vertical="center" wrapText="1" indent="4"/>
    </xf>
    <xf numFmtId="0" fontId="2" fillId="0" borderId="0" xfId="3" applyFont="1" applyAlignment="1" applyProtection="1">
      <alignment vertical="center" wrapText="1"/>
    </xf>
    <xf numFmtId="49" fontId="8" fillId="0" borderId="0" xfId="2" applyFont="1" applyBorder="1" applyAlignment="1" applyProtection="1">
      <alignment horizontal="center" vertical="center"/>
    </xf>
    <xf numFmtId="49" fontId="4" fillId="0" borderId="0" xfId="2" applyFont="1" applyAlignment="1" applyProtection="1">
      <alignment horizontal="center" vertical="center" wrapText="1"/>
    </xf>
    <xf numFmtId="0" fontId="10" fillId="0" borderId="1" xfId="5" applyNumberFormat="1" applyFont="1" applyFill="1" applyBorder="1" applyAlignment="1" applyProtection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indent="11"/>
    </xf>
    <xf numFmtId="0" fontId="4" fillId="3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2" xfId="6" applyFont="1" applyBorder="1" applyAlignment="1" applyProtection="1">
      <alignment horizontal="center" vertical="center" wrapText="1"/>
    </xf>
    <xf numFmtId="0" fontId="13" fillId="0" borderId="2" xfId="1" applyFont="1" applyBorder="1" applyAlignment="1" applyProtection="1">
      <alignment horizontal="center" vertical="center" wrapText="1"/>
    </xf>
    <xf numFmtId="0" fontId="11" fillId="2" borderId="3" xfId="1" applyFont="1" applyFill="1" applyBorder="1" applyAlignment="1" applyProtection="1">
      <alignment horizontal="center" vertical="center" wrapText="1"/>
    </xf>
    <xf numFmtId="0" fontId="11" fillId="2" borderId="4" xfId="1" applyFont="1" applyFill="1" applyBorder="1" applyAlignment="1" applyProtection="1">
      <alignment horizontal="center" vertical="center" wrapText="1"/>
    </xf>
    <xf numFmtId="0" fontId="11" fillId="2" borderId="4" xfId="6" applyFont="1" applyFill="1" applyBorder="1" applyAlignment="1" applyProtection="1">
      <alignment horizontal="center" vertical="center" wrapText="1"/>
    </xf>
    <xf numFmtId="0" fontId="11" fillId="2" borderId="5" xfId="6" applyFont="1" applyFill="1" applyBorder="1" applyAlignment="1" applyProtection="1">
      <alignment horizontal="center" vertical="center" wrapText="1"/>
    </xf>
    <xf numFmtId="0" fontId="11" fillId="0" borderId="2" xfId="1" applyFont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vertical="center" wrapText="1"/>
    </xf>
    <xf numFmtId="4" fontId="4" fillId="4" borderId="2" xfId="1" applyNumberFormat="1" applyFont="1" applyFill="1" applyBorder="1" applyAlignment="1" applyProtection="1">
      <alignment horizontal="center" vertical="center" wrapText="1"/>
    </xf>
    <xf numFmtId="4" fontId="4" fillId="5" borderId="2" xfId="1" applyNumberFormat="1" applyFont="1" applyFill="1" applyBorder="1" applyAlignment="1" applyProtection="1">
      <alignment horizontal="center" vertical="center" wrapText="1"/>
      <protection locked="0"/>
    </xf>
    <xf numFmtId="2" fontId="3" fillId="0" borderId="0" xfId="1" applyNumberFormat="1" applyFont="1" applyAlignment="1" applyProtection="1">
      <alignment vertical="center"/>
    </xf>
    <xf numFmtId="4" fontId="4" fillId="4" borderId="2" xfId="1" applyNumberFormat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left" vertical="center" wrapText="1" indent="1"/>
    </xf>
    <xf numFmtId="4" fontId="4" fillId="5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left" vertical="center" wrapText="1" indent="1"/>
    </xf>
    <xf numFmtId="0" fontId="11" fillId="2" borderId="4" xfId="1" applyFont="1" applyFill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4" fillId="3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vertical="center"/>
    </xf>
  </cellXfs>
  <cellStyles count="7">
    <cellStyle name="Гиперссылка" xfId="5" builtinId="8"/>
    <cellStyle name="Обычный" xfId="0" builtinId="0"/>
    <cellStyle name="Обычный 10" xfId="2"/>
    <cellStyle name="Обычный_FORM3.1" xfId="1"/>
    <cellStyle name="Обычный_PRIL1.ELECTR 2" xfId="3"/>
    <cellStyle name="Обычный_ЖКУ_проект3 2" xfId="4"/>
    <cellStyle name="Обычный_Форма 4 Станция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342900</xdr:rowOff>
    </xdr:from>
    <xdr:to>
      <xdr:col>14</xdr:col>
      <xdr:colOff>57150</xdr:colOff>
      <xdr:row>7</xdr:row>
      <xdr:rowOff>38100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250"/>
        <a:stretch>
          <a:fillRect/>
        </a:stretch>
      </xdr:blipFill>
      <xdr:spPr bwMode="auto">
        <a:xfrm>
          <a:off x="180975" y="485775"/>
          <a:ext cx="9182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104775</xdr:rowOff>
    </xdr:from>
    <xdr:to>
      <xdr:col>14</xdr:col>
      <xdr:colOff>57150</xdr:colOff>
      <xdr:row>6</xdr:row>
      <xdr:rowOff>38100</xdr:rowOff>
    </xdr:to>
    <xdr:pic>
      <xdr:nvPicPr>
        <xdr:cNvPr id="3" name="Рисунок 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0"/>
        <a:stretch>
          <a:fillRect/>
        </a:stretch>
      </xdr:blipFill>
      <xdr:spPr bwMode="auto">
        <a:xfrm>
          <a:off x="180975" y="104775"/>
          <a:ext cx="9182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4;&#1080;&#1090;&#1088;&#1080;&#1081;/Downloads/ENERGY.KTL.NET.PLAN.2.73&#1054;&#1069;&#105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4;&#1080;&#1090;&#1088;&#1080;&#1081;/Downloads/FORM3.1.2015(v1.0.1)%20(5)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Титульный"/>
      <sheetName val="Форма 3.1"/>
      <sheetName val="П1.30"/>
      <sheetName val="П1.3"/>
      <sheetName val="П1.4"/>
      <sheetName val="П1.5"/>
      <sheetName val="Прямые договоры с потребителями"/>
      <sheetName val="Договоры взаиморасчёта"/>
      <sheetName val="Комментарии"/>
      <sheetName val="Проверка"/>
      <sheetName val="modCommonProv"/>
      <sheetName val="modProv"/>
      <sheetName val="modProvGeneralProc"/>
      <sheetName val="modSheetTitle"/>
      <sheetName val="TECHSHEET"/>
      <sheetName val="tech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REESTR_ORG"/>
      <sheetName val="REESTR"/>
    </sheetNames>
    <sheetDataSet>
      <sheetData sheetId="0">
        <row r="3">
          <cell r="B3" t="str">
            <v>Версия 3.0.1</v>
          </cell>
        </row>
      </sheetData>
      <sheetData sheetId="1"/>
      <sheetData sheetId="2"/>
      <sheetData sheetId="3">
        <row r="8">
          <cell r="F8" t="str">
            <v>Ульяновская область</v>
          </cell>
        </row>
        <row r="10">
          <cell r="F10">
            <v>2015</v>
          </cell>
        </row>
        <row r="49">
          <cell r="F49" t="str">
            <v>432045, Ульяновская область, г. Ульяновск, ул. Герасимова, дом № 10Р</v>
          </cell>
        </row>
        <row r="50">
          <cell r="F50" t="str">
            <v>432045, Ульяновская область, г. Ульяновск, ул. Герасимова, дом № 10Р</v>
          </cell>
        </row>
        <row r="52">
          <cell r="F52" t="str">
            <v>Айнетдинов Ильдар Фарукович</v>
          </cell>
        </row>
        <row r="53">
          <cell r="F53" t="str">
            <v>(8422) 58-55-40</v>
          </cell>
        </row>
        <row r="55">
          <cell r="F55" t="str">
            <v>Иванова Наталья Ивановна</v>
          </cell>
        </row>
        <row r="56">
          <cell r="F56" t="str">
            <v>(8422) 58-55-40</v>
          </cell>
        </row>
        <row r="58">
          <cell r="F58" t="str">
            <v>Мурзаков Дмитрий Сергеевич</v>
          </cell>
        </row>
        <row r="59">
          <cell r="F59" t="str">
            <v>Начальник ОРУ</v>
          </cell>
        </row>
        <row r="60">
          <cell r="F60" t="str">
            <v>(8422) 58-55-40</v>
          </cell>
        </row>
        <row r="61">
          <cell r="F61" t="str">
            <v>oes73@yandex.ru</v>
          </cell>
        </row>
      </sheetData>
      <sheetData sheetId="4"/>
      <sheetData sheetId="5">
        <row r="17">
          <cell r="BB17">
            <v>35.497802999999998</v>
          </cell>
          <cell r="BT17">
            <v>5.0711147142857147</v>
          </cell>
        </row>
        <row r="28">
          <cell r="BB28">
            <v>46.047049000000001</v>
          </cell>
        </row>
        <row r="32">
          <cell r="BB32">
            <v>6.3961259999999998</v>
          </cell>
        </row>
        <row r="33">
          <cell r="BB33">
            <v>0</v>
          </cell>
          <cell r="BT33">
            <v>0</v>
          </cell>
        </row>
        <row r="36">
          <cell r="BB36">
            <v>6.3961259999999998</v>
          </cell>
          <cell r="BT36">
            <v>0.91373228571428566</v>
          </cell>
        </row>
        <row r="39">
          <cell r="BB39">
            <v>0</v>
          </cell>
          <cell r="BT39">
            <v>0</v>
          </cell>
          <cell r="BZ39">
            <v>0</v>
          </cell>
          <cell r="CF39">
            <v>0</v>
          </cell>
        </row>
        <row r="42">
          <cell r="BB42">
            <v>29.101676999999999</v>
          </cell>
          <cell r="BT42">
            <v>4.1573824285714291</v>
          </cell>
          <cell r="BZ42">
            <v>4.1573824285714291</v>
          </cell>
          <cell r="CF42">
            <v>0</v>
          </cell>
        </row>
      </sheetData>
      <sheetData sheetId="6"/>
      <sheetData sheetId="7">
        <row r="15">
          <cell r="F15">
            <v>0</v>
          </cell>
          <cell r="L15">
            <v>0</v>
          </cell>
          <cell r="R15">
            <v>47.351500000000001</v>
          </cell>
          <cell r="X15">
            <v>35.497802999999998</v>
          </cell>
          <cell r="DJ15">
            <v>35.497802999999998</v>
          </cell>
          <cell r="DP15">
            <v>35.497802999999998</v>
          </cell>
          <cell r="DV15">
            <v>35.497802999999998</v>
          </cell>
          <cell r="EB15">
            <v>35.497802999999998</v>
          </cell>
        </row>
        <row r="27">
          <cell r="F27">
            <v>0</v>
          </cell>
          <cell r="L27">
            <v>0</v>
          </cell>
          <cell r="R27">
            <v>0</v>
          </cell>
          <cell r="DJ27">
            <v>0</v>
          </cell>
          <cell r="DP27">
            <v>0</v>
          </cell>
          <cell r="DV27">
            <v>0</v>
          </cell>
          <cell r="EB27">
            <v>0</v>
          </cell>
        </row>
        <row r="28">
          <cell r="F28">
            <v>0</v>
          </cell>
          <cell r="L28">
            <v>0</v>
          </cell>
          <cell r="R28">
            <v>4.2515000000000001</v>
          </cell>
          <cell r="DJ28">
            <v>6.3961259999999998</v>
          </cell>
          <cell r="DP28">
            <v>6.3961259999999998</v>
          </cell>
          <cell r="DV28">
            <v>6.3961259999999998</v>
          </cell>
          <cell r="EB28">
            <v>6.3961259999999998</v>
          </cell>
        </row>
        <row r="29">
          <cell r="F29">
            <v>0</v>
          </cell>
          <cell r="L29">
            <v>0</v>
          </cell>
          <cell r="R29">
            <v>0</v>
          </cell>
          <cell r="DJ29">
            <v>0</v>
          </cell>
          <cell r="DP29">
            <v>0</v>
          </cell>
          <cell r="DV29">
            <v>0</v>
          </cell>
          <cell r="EB29">
            <v>0</v>
          </cell>
        </row>
        <row r="30">
          <cell r="F30">
            <v>0</v>
          </cell>
          <cell r="L30">
            <v>0</v>
          </cell>
          <cell r="R30">
            <v>43.100000001699541</v>
          </cell>
          <cell r="DJ30">
            <v>29.101676999999999</v>
          </cell>
          <cell r="DP30">
            <v>29.101676999999999</v>
          </cell>
          <cell r="DV30">
            <v>29.101676999999999</v>
          </cell>
          <cell r="EB30">
            <v>29.101676999999999</v>
          </cell>
        </row>
      </sheetData>
      <sheetData sheetId="8">
        <row r="15">
          <cell r="F15">
            <v>0</v>
          </cell>
          <cell r="L15">
            <v>0</v>
          </cell>
          <cell r="R15">
            <v>6.7645</v>
          </cell>
          <cell r="DJ15">
            <v>5.0711147142857147</v>
          </cell>
          <cell r="DP15">
            <v>5.0711147142857147</v>
          </cell>
          <cell r="DV15">
            <v>5.0711147142857147</v>
          </cell>
          <cell r="EB15">
            <v>5.0711147142857147</v>
          </cell>
        </row>
        <row r="26">
          <cell r="F26">
            <v>0</v>
          </cell>
          <cell r="L26">
            <v>0</v>
          </cell>
          <cell r="R26">
            <v>0</v>
          </cell>
          <cell r="DJ26">
            <v>0</v>
          </cell>
          <cell r="DP26">
            <v>0</v>
          </cell>
          <cell r="DV26">
            <v>0</v>
          </cell>
          <cell r="EB26">
            <v>0</v>
          </cell>
        </row>
        <row r="27">
          <cell r="F27">
            <v>0</v>
          </cell>
          <cell r="L27">
            <v>0</v>
          </cell>
          <cell r="R27">
            <v>0.60735714285714282</v>
          </cell>
          <cell r="DJ27">
            <v>0.91373228571428566</v>
          </cell>
          <cell r="DP27">
            <v>0.91373228571428566</v>
          </cell>
          <cell r="DV27">
            <v>0.91373228571428566</v>
          </cell>
          <cell r="EB27">
            <v>0.91373228571428566</v>
          </cell>
        </row>
        <row r="28">
          <cell r="F28">
            <v>0</v>
          </cell>
          <cell r="L28">
            <v>0</v>
          </cell>
          <cell r="R28">
            <v>0</v>
          </cell>
          <cell r="DJ28">
            <v>0</v>
          </cell>
          <cell r="DP28">
            <v>0</v>
          </cell>
          <cell r="DV28">
            <v>0</v>
          </cell>
          <cell r="EB28">
            <v>0</v>
          </cell>
        </row>
        <row r="29">
          <cell r="F29">
            <v>0</v>
          </cell>
          <cell r="L29">
            <v>0</v>
          </cell>
          <cell r="R29">
            <v>6.157142857385649</v>
          </cell>
          <cell r="DJ29">
            <v>4.1573824285714291</v>
          </cell>
          <cell r="DP29">
            <v>4.1573824285714291</v>
          </cell>
          <cell r="DV29">
            <v>4.1573824285714291</v>
          </cell>
          <cell r="EB29">
            <v>4.1573824285714291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C2">
            <v>2008</v>
          </cell>
          <cell r="E2" t="str">
            <v>да</v>
          </cell>
        </row>
        <row r="3">
          <cell r="C3">
            <v>2009</v>
          </cell>
          <cell r="E3" t="str">
            <v>нет</v>
          </cell>
        </row>
        <row r="4">
          <cell r="C4">
            <v>2010</v>
          </cell>
        </row>
        <row r="5">
          <cell r="C5">
            <v>2011</v>
          </cell>
        </row>
        <row r="6">
          <cell r="C6">
            <v>2012</v>
          </cell>
        </row>
        <row r="7">
          <cell r="C7">
            <v>2013</v>
          </cell>
        </row>
        <row r="8">
          <cell r="C8">
            <v>2014</v>
          </cell>
        </row>
        <row r="9">
          <cell r="C9">
            <v>2015</v>
          </cell>
        </row>
        <row r="10">
          <cell r="C10">
            <v>2016</v>
          </cell>
        </row>
        <row r="11">
          <cell r="C11">
            <v>2017</v>
          </cell>
        </row>
        <row r="12">
          <cell r="C12">
            <v>2018</v>
          </cell>
        </row>
        <row r="13">
          <cell r="C13">
            <v>2019</v>
          </cell>
        </row>
        <row r="15">
          <cell r="G15" t="str">
            <v>Сальдо-переток из отчитывающейся организации контрагенту</v>
          </cell>
        </row>
        <row r="16">
          <cell r="G16" t="str">
            <v>Сальдо-переток от контрагента в отчитывающуюся организацию</v>
          </cell>
        </row>
        <row r="17">
          <cell r="G17" t="str">
            <v>Сальдо-переток от сети контрангента конечным потребителям (общий объём, оплачиваемый сбытовыми компаниями за конечных потребителей)</v>
          </cell>
        </row>
        <row r="18">
          <cell r="G18" t="str">
            <v>Сальдо-переток от сети отчитывающейся организации конечным потребителям (общий объем, оплачиваемый сбытовыми компаниями за конечных потребителей)</v>
          </cell>
        </row>
        <row r="23">
          <cell r="G23" t="str">
            <v>Конечный потребитель №1</v>
          </cell>
        </row>
        <row r="24">
          <cell r="G24" t="str">
            <v>Конечный потребитель №2</v>
          </cell>
        </row>
        <row r="25">
          <cell r="G25" t="str">
            <v>Конечный потребитель №3</v>
          </cell>
        </row>
        <row r="26">
          <cell r="G26" t="str">
            <v>Конечный потребитель №4</v>
          </cell>
        </row>
        <row r="27">
          <cell r="G27" t="str">
            <v>Конечный потребитель №5</v>
          </cell>
        </row>
        <row r="28">
          <cell r="G28" t="str">
            <v>Конечный потребитель №6</v>
          </cell>
        </row>
        <row r="29">
          <cell r="G29" t="str">
            <v>Конечный потребитель №7</v>
          </cell>
        </row>
        <row r="30">
          <cell r="G30" t="str">
            <v>Конечный потребитель №8</v>
          </cell>
        </row>
        <row r="31">
          <cell r="G31" t="str">
            <v>Конечный потребитель №9</v>
          </cell>
        </row>
        <row r="32">
          <cell r="G32" t="str">
            <v>Конечный потребитель №10</v>
          </cell>
        </row>
        <row r="33">
          <cell r="G33" t="str">
            <v>Конечный потребитель №11</v>
          </cell>
        </row>
        <row r="34">
          <cell r="G34" t="str">
            <v>Конечный потребитель №12</v>
          </cell>
        </row>
        <row r="35">
          <cell r="G35" t="str">
            <v>Конечный потребитель №13</v>
          </cell>
        </row>
        <row r="36">
          <cell r="G36" t="str">
            <v>Конечный потребитель №14</v>
          </cell>
        </row>
        <row r="37">
          <cell r="G37" t="str">
            <v>Конечный потребитель №15</v>
          </cell>
        </row>
        <row r="38">
          <cell r="G38" t="str">
            <v>Конечный потребитель №16</v>
          </cell>
        </row>
        <row r="39">
          <cell r="G39" t="str">
            <v>Конечный потребитель №17</v>
          </cell>
        </row>
        <row r="40">
          <cell r="G40" t="str">
            <v>Конечный потребитель №18</v>
          </cell>
        </row>
        <row r="41">
          <cell r="G41" t="str">
            <v>Конечный потребитель №19</v>
          </cell>
        </row>
        <row r="42">
          <cell r="G42" t="str">
            <v>Конечный потребитель №20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86">
          <cell r="A86" t="str">
            <v>ЗАО "Авиастар - ОПЭ"</v>
          </cell>
          <cell r="H86" t="str">
            <v>ЗАО "МАРЭМ+"</v>
          </cell>
          <cell r="AN86" t="str">
            <v>ЗАО "МАРЭМ+"</v>
          </cell>
          <cell r="AR86" t="str">
            <v>ЗАО "МАРЭМ+"</v>
          </cell>
        </row>
        <row r="87">
          <cell r="A87" t="str">
            <v>ЗАО "Авиастар-СП"</v>
          </cell>
          <cell r="H87" t="str">
            <v>ЗАО "Ульяновскцемент"</v>
          </cell>
          <cell r="AN87" t="str">
            <v>ЗАО "Ульяновскцемент"</v>
          </cell>
          <cell r="AR87" t="str">
            <v>ЗАО "Ульяновскцемент"</v>
          </cell>
        </row>
        <row r="88">
          <cell r="A88" t="str">
            <v>ЗАО "Авиастар-СП" Д.У.</v>
          </cell>
          <cell r="H88" t="str">
            <v>ОАО "АтомЭнергоСбыт"</v>
          </cell>
          <cell r="AN88" t="str">
            <v>ОАО "АтомЭнергоСбыт"</v>
          </cell>
          <cell r="AR88" t="str">
            <v>ОАО "АтомЭнергоСбыт"</v>
          </cell>
        </row>
        <row r="89">
          <cell r="A89" t="str">
            <v>ЗАО "Ульяновскцемент"</v>
          </cell>
          <cell r="H89" t="str">
            <v>ОАО "Оборонэнергосбыт"</v>
          </cell>
          <cell r="AN89" t="str">
            <v>ОАО "Оборонэнергосбыт"</v>
          </cell>
          <cell r="AR89" t="str">
            <v>ОАО "Оборонэнергосбыт"</v>
          </cell>
        </row>
        <row r="90">
          <cell r="A90" t="str">
            <v>ИП Федоров Андрей Семенович</v>
          </cell>
          <cell r="H90" t="str">
            <v>ОАО "Ульяновскэнерго"</v>
          </cell>
          <cell r="AN90" t="str">
            <v>ОАО "Ульяновскэнерго"</v>
          </cell>
          <cell r="AR90" t="str">
            <v>ОАО "Ульяновскэнерго"</v>
          </cell>
        </row>
        <row r="91">
          <cell r="A91" t="str">
            <v>Куйбышевская дирекция по энергообеспечению - структурное подразделение Трансэнерго - филиала ОАО "РЖД"</v>
          </cell>
          <cell r="H91" t="str">
            <v>ОАО "Центрэнергокомплекс"</v>
          </cell>
          <cell r="AN91" t="str">
            <v>ОАО "Центрэнергокомплекс"</v>
          </cell>
          <cell r="AR91" t="str">
            <v>ОАО "Центрэнергокомплекс"</v>
          </cell>
        </row>
        <row r="92">
          <cell r="A92" t="str">
            <v>МУП "Ульяновская городская электросеть"</v>
          </cell>
          <cell r="H92" t="str">
            <v>ОАО ГК «ТНС энерго»</v>
          </cell>
          <cell r="AN92" t="str">
            <v>ОАО ГК «ТНС энерго»</v>
          </cell>
          <cell r="AR92" t="str">
            <v>ОАО ГК «ТНС энерго»</v>
          </cell>
        </row>
        <row r="93">
          <cell r="A93" t="str">
            <v>МУП "Ульяновскводоканал"</v>
          </cell>
          <cell r="H93" t="str">
            <v>ООО "ДЭСК"</v>
          </cell>
          <cell r="AN93" t="str">
            <v>ООО "ДЭСК"</v>
          </cell>
          <cell r="AR93" t="str">
            <v>ООО "ДЭСК"</v>
          </cell>
        </row>
        <row r="94">
          <cell r="A94" t="str">
            <v>МУП "Электрические сети"</v>
          </cell>
          <cell r="H94" t="str">
            <v>ООО "Лесэнерго"</v>
          </cell>
          <cell r="AN94" t="str">
            <v>ООО "Лесэнерго"</v>
          </cell>
          <cell r="AR94" t="str">
            <v>ООО "Лесэнерго"</v>
          </cell>
        </row>
        <row r="95">
          <cell r="A95" t="str">
            <v>ОАО "АтомЭнергоСбыт"</v>
          </cell>
          <cell r="H95" t="str">
            <v>ООО "МагнитЭнерго"</v>
          </cell>
          <cell r="AN95" t="str">
            <v>ООО "МагнитЭнерго"</v>
          </cell>
          <cell r="AR95" t="str">
            <v>ООО "МагнитЭнерго"</v>
          </cell>
        </row>
        <row r="96">
          <cell r="A96" t="str">
            <v>ОАО "ГНЦ НИИАР"</v>
          </cell>
          <cell r="H96" t="str">
            <v>ООО "Межрегиональная энергосбытовая компания" (ООО "Межрегионсбыт")</v>
          </cell>
          <cell r="AN96" t="str">
            <v>ООО "Межрегиональная энергосбытовая компания" (ООО "Межрегионсбыт")</v>
          </cell>
          <cell r="AR96" t="str">
            <v>ООО "Межрегиональная энергосбытовая компания" (ООО "Межрегионсбыт")</v>
          </cell>
        </row>
        <row r="97">
          <cell r="A97" t="str">
            <v>ОАО "Комета"</v>
          </cell>
          <cell r="H97" t="str">
            <v>ООО "ПромЭнерго"</v>
          </cell>
          <cell r="AN97" t="str">
            <v>ООО "ПромЭнерго"</v>
          </cell>
          <cell r="AR97" t="str">
            <v>ООО "ПромЭнерго"</v>
          </cell>
        </row>
        <row r="98">
          <cell r="A98" t="str">
            <v>ОАО "МРСК Волги"</v>
          </cell>
          <cell r="H98" t="str">
            <v>ООО "Региональная энергосбытовая компания" (ОПП)</v>
          </cell>
          <cell r="AN98" t="str">
            <v>ООО "Региональная энергосбытовая компания" (ОПП)</v>
          </cell>
          <cell r="AR98" t="str">
            <v>ООО "Региональная энергосбытовая компания" (ОПП)</v>
          </cell>
        </row>
        <row r="99">
          <cell r="A99" t="str">
            <v>ОАО "МРСК Волги"-филиал "Ульяновские  распределительные сети"</v>
          </cell>
          <cell r="H99" t="str">
            <v>ООО "РТ-Энерготрейдинг"</v>
          </cell>
          <cell r="AN99" t="str">
            <v>ООО "РТ-Энерготрейдинг"</v>
          </cell>
          <cell r="AR99" t="str">
            <v>ООО "РТ-Энерготрейдинг"</v>
          </cell>
        </row>
        <row r="100">
          <cell r="A100" t="str">
            <v>ОАО "Новоульяновский завод ЖБИ"</v>
          </cell>
          <cell r="H100" t="str">
            <v>ООО "Русэнергоресурс"</v>
          </cell>
          <cell r="AN100" t="str">
            <v>ООО "Русэнергоресурс"</v>
          </cell>
          <cell r="AR100" t="str">
            <v>ООО "Русэнергоресурс"</v>
          </cell>
        </row>
        <row r="101">
          <cell r="A101" t="str">
            <v>ОАО "Ульяновская сетевая компания"</v>
          </cell>
          <cell r="H101" t="str">
            <v>ООО "РУСЭНЕРГОСБЫТ"</v>
          </cell>
          <cell r="AN101" t="str">
            <v>ООО "РУСЭНЕРГОСБЫТ"</v>
          </cell>
          <cell r="AR101" t="str">
            <v>ООО "РУСЭНЕРГОСБЫТ"</v>
          </cell>
        </row>
        <row r="102">
          <cell r="A102" t="str">
            <v>ОАО "Ульяновский комбинат строительных материалов"</v>
          </cell>
          <cell r="H102" t="str">
            <v>ООО "Симбирская энергосбытовая номинация"</v>
          </cell>
          <cell r="AN102" t="str">
            <v>ООО "Симбирская энергосбытовая номинация"</v>
          </cell>
          <cell r="AR102" t="str">
            <v>ООО "Симбирская энергосбытовая номинация"</v>
          </cell>
        </row>
        <row r="103">
          <cell r="A103" t="str">
            <v>ОАО "Ульяновский патронный завод"</v>
          </cell>
          <cell r="H103" t="str">
            <v>ООО "Транснефтьэнерго"</v>
          </cell>
          <cell r="AN103" t="str">
            <v>ООО "Транснефтьэнерго"</v>
          </cell>
          <cell r="AR103" t="str">
            <v>ООО "Транснефтьэнерго"</v>
          </cell>
        </row>
        <row r="104">
          <cell r="A104" t="str">
            <v>ОАО "Ульяновский речной порт"</v>
          </cell>
          <cell r="H104" t="str">
            <v>ООО "Энергетическая компания "СТИ"</v>
          </cell>
          <cell r="AN104" t="str">
            <v>ООО "Энергетическая компания "СТИ"</v>
          </cell>
          <cell r="AR104" t="str">
            <v>ООО "Энергетическая компания "СТИ"</v>
          </cell>
        </row>
        <row r="105">
          <cell r="A105" t="str">
            <v>ОАО "УТЕС"</v>
          </cell>
          <cell r="H105" t="str">
            <v>ООО "Энергострим - Энергосбыт"</v>
          </cell>
          <cell r="AN105" t="str">
            <v>ООО "Энергострим - Энергосбыт"</v>
          </cell>
          <cell r="AR105" t="str">
            <v>ООО "Энергострим - Энергосбыт"</v>
          </cell>
        </row>
        <row r="106">
          <cell r="A106" t="str">
            <v>ОАО "ФСК ЕЭС"</v>
          </cell>
          <cell r="H106" t="str">
            <v>ООО "ЭСК "Энергосервис"</v>
          </cell>
          <cell r="AN106" t="str">
            <v>ООО "ЭСК "Энергосервис"</v>
          </cell>
          <cell r="AR106" t="str">
            <v>ООО "ЭСК "Энергосервис"</v>
          </cell>
        </row>
        <row r="107">
          <cell r="A107" t="str">
            <v>ООО "АВИС"</v>
          </cell>
          <cell r="AN107" t="str">
            <v>Оптовый рынок</v>
          </cell>
          <cell r="AR107" t="str">
            <v>Прочие конечные потребители</v>
          </cell>
        </row>
        <row r="108">
          <cell r="A108" t="str">
            <v>ООО "Бизнес Лэнд"</v>
          </cell>
        </row>
        <row r="109">
          <cell r="A109" t="str">
            <v>ООО "Инза Сервис"</v>
          </cell>
        </row>
        <row r="110">
          <cell r="A110" t="str">
            <v>ООО "Инзенские районные электрические сети"</v>
          </cell>
        </row>
        <row r="111">
          <cell r="A111" t="str">
            <v>ООО "Композит-Энерго"</v>
          </cell>
        </row>
        <row r="112">
          <cell r="A112" t="str">
            <v>ООО "Меркурий"</v>
          </cell>
        </row>
        <row r="113">
          <cell r="A113" t="str">
            <v>ООО "Объединенные электрические сети"</v>
          </cell>
        </row>
        <row r="114">
          <cell r="A114" t="str">
            <v>ООО "ОНИК"</v>
          </cell>
        </row>
        <row r="115">
          <cell r="A115" t="str">
            <v>ООО "Паритет"</v>
          </cell>
        </row>
        <row r="116">
          <cell r="A116" t="str">
            <v>ООО "ПАРК"</v>
          </cell>
        </row>
        <row r="117">
          <cell r="A117" t="str">
            <v>ООО "Поволжские Электрические сети"</v>
          </cell>
        </row>
        <row r="118">
          <cell r="A118" t="str">
            <v>ООО "Распределительные электрические сети"</v>
          </cell>
        </row>
        <row r="119">
          <cell r="A119" t="str">
            <v>ООО "Сети Барыш"</v>
          </cell>
        </row>
        <row r="120">
          <cell r="A120" t="str">
            <v>ООО "Симбирск Мука"</v>
          </cell>
        </row>
        <row r="121">
          <cell r="A121" t="str">
            <v>ООО "Симбирская Сетевая Компания"</v>
          </cell>
        </row>
        <row r="122">
          <cell r="A122" t="str">
            <v>ООО "Спецмашстрой"</v>
          </cell>
        </row>
        <row r="123">
          <cell r="A123" t="str">
            <v>ООО "СПМ - ЭНЕРГО ПЛЮС"</v>
          </cell>
        </row>
        <row r="124">
          <cell r="A124" t="str">
            <v>ООО "Стройэнергоремонт"</v>
          </cell>
        </row>
        <row r="125">
          <cell r="A125" t="str">
            <v>ООО "ТрансЭнерго"</v>
          </cell>
        </row>
        <row r="126">
          <cell r="A126" t="str">
            <v>ООО "Форвард"</v>
          </cell>
        </row>
        <row r="127">
          <cell r="A127" t="str">
            <v>ООО "ЭлектроСеть"</v>
          </cell>
        </row>
        <row r="128">
          <cell r="A128" t="str">
            <v>ООО "Энерго-Альянс"</v>
          </cell>
        </row>
        <row r="129">
          <cell r="A129" t="str">
            <v>ООО "Энергопром ГРУПП"</v>
          </cell>
        </row>
        <row r="130">
          <cell r="A130" t="str">
            <v>ООО "Энергосеть"</v>
          </cell>
        </row>
        <row r="131">
          <cell r="A131" t="str">
            <v>ООО "ЭнергоХолдинг"</v>
          </cell>
        </row>
        <row r="132">
          <cell r="A132" t="str">
            <v>ООО "ЭнергоХолдинг-Н"</v>
          </cell>
        </row>
        <row r="133">
          <cell r="A133" t="str">
            <v>ООО "ЯВВА"</v>
          </cell>
        </row>
        <row r="134">
          <cell r="A134" t="str">
            <v>ООО «Энергомодуль»</v>
          </cell>
        </row>
        <row r="135">
          <cell r="A135" t="str">
            <v>ООО СК "СПМ-Энерго"</v>
          </cell>
        </row>
        <row r="136">
          <cell r="A136" t="str">
            <v>Саратовский филиал ООО "Газпром энерго"</v>
          </cell>
        </row>
        <row r="137">
          <cell r="A137" t="str">
            <v>ФГБОУ ВПО УВАУ ГА (И)</v>
          </cell>
        </row>
        <row r="138">
          <cell r="A138" t="str">
            <v>ФГУ ИК-8 УФСИН России по Ульяновской области</v>
          </cell>
        </row>
        <row r="139">
          <cell r="A139" t="str">
            <v>ФГУП "31 Арсенал" МО РФ</v>
          </cell>
        </row>
        <row r="140">
          <cell r="A140" t="str">
            <v>филиал "Приволжский" ОАО "Оборонэнерго"</v>
          </cell>
        </row>
      </sheetData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modProv"/>
      <sheetName val="et_union_hor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</sheetNames>
    <sheetDataSet>
      <sheetData sheetId="0"/>
      <sheetData sheetId="1"/>
      <sheetData sheetId="2"/>
      <sheetData sheetId="3">
        <row r="13">
          <cell r="J13">
            <v>3.4309099999999999</v>
          </cell>
          <cell r="K13">
            <v>3.2988930000000001</v>
          </cell>
          <cell r="L13">
            <v>3.22</v>
          </cell>
          <cell r="M13">
            <v>2.7469999999999999</v>
          </cell>
          <cell r="N13">
            <v>2.4350000000000001</v>
          </cell>
          <cell r="O13">
            <v>2.4649999999999999</v>
          </cell>
          <cell r="P13">
            <v>2.4649999999999999</v>
          </cell>
          <cell r="Q13">
            <v>2.4649999999999999</v>
          </cell>
          <cell r="R13">
            <v>2.6669999999999998</v>
          </cell>
          <cell r="S13">
            <v>3.09</v>
          </cell>
          <cell r="T13">
            <v>3.4420000000000002</v>
          </cell>
          <cell r="U13">
            <v>3.7719999999999998</v>
          </cell>
        </row>
        <row r="16">
          <cell r="J16">
            <v>0.75132699999999997</v>
          </cell>
          <cell r="K16">
            <v>0.64979900000000002</v>
          </cell>
          <cell r="L16">
            <v>0.61599999999999999</v>
          </cell>
          <cell r="M16">
            <v>0.5</v>
          </cell>
          <cell r="N16">
            <v>0.39800000000000002</v>
          </cell>
          <cell r="O16">
            <v>0.378</v>
          </cell>
          <cell r="P16">
            <v>0.378</v>
          </cell>
          <cell r="Q16">
            <v>0.378</v>
          </cell>
          <cell r="R16">
            <v>0.42499999999999999</v>
          </cell>
          <cell r="S16">
            <v>0.53100000000000003</v>
          </cell>
          <cell r="T16">
            <v>0.63100000000000001</v>
          </cell>
          <cell r="U16">
            <v>0.76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00B0F0"/>
    <pageSetUpPr fitToPage="1"/>
  </sheetPr>
  <dimension ref="A1:AC40"/>
  <sheetViews>
    <sheetView showGridLines="0" tabSelected="1" zoomScaleNormal="100" workbookViewId="0">
      <pane xSplit="6" ySplit="14" topLeftCell="I15" activePane="bottomRight" state="frozen"/>
      <selection sqref="A1:B65536"/>
      <selection pane="topRight" sqref="A1:B65536"/>
      <selection pane="bottomLeft" sqref="A1:B65536"/>
      <selection pane="bottomRight" activeCell="N37" sqref="N37"/>
    </sheetView>
  </sheetViews>
  <sheetFormatPr defaultColWidth="14.140625" defaultRowHeight="12.75" x14ac:dyDescent="0.2"/>
  <cols>
    <col min="1" max="2" width="14.140625" style="1" hidden="1" customWidth="1"/>
    <col min="3" max="3" width="2.7109375" style="10" customWidth="1"/>
    <col min="4" max="4" width="6.7109375" style="11" customWidth="1"/>
    <col min="5" max="5" width="33.7109375" style="12" customWidth="1"/>
    <col min="6" max="26" width="10.7109375" style="12" customWidth="1"/>
    <col min="27" max="27" width="2.7109375" style="12" customWidth="1"/>
    <col min="28" max="29" width="14.140625" style="10"/>
    <col min="30" max="16384" width="14.140625" style="12"/>
  </cols>
  <sheetData>
    <row r="1" spans="1:29" s="4" customFormat="1" hidden="1" x14ac:dyDescent="0.2">
      <c r="A1" s="1"/>
      <c r="B1" s="1"/>
      <c r="C1" s="2"/>
      <c r="D1" s="2"/>
      <c r="E1" s="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9" s="6" customFormat="1" hidden="1" x14ac:dyDescent="0.2">
      <c r="A2" s="1"/>
      <c r="B2" s="1"/>
      <c r="D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9" s="5" customFormat="1" hidden="1" x14ac:dyDescent="0.2">
      <c r="A3" s="1"/>
      <c r="B3" s="1"/>
      <c r="D3" s="9"/>
    </row>
    <row r="4" spans="1:29" hidden="1" x14ac:dyDescent="0.2"/>
    <row r="5" spans="1:29" hidden="1" x14ac:dyDescent="0.2"/>
    <row r="6" spans="1:29" s="16" customFormat="1" ht="11.25" x14ac:dyDescent="0.2">
      <c r="A6" s="13"/>
      <c r="B6" s="13"/>
      <c r="C6" s="13"/>
      <c r="D6" s="14"/>
      <c r="E6" s="15"/>
      <c r="F6" s="15"/>
      <c r="G6" s="15"/>
      <c r="H6" s="14"/>
    </row>
    <row r="7" spans="1:29" s="21" customFormat="1" ht="30" customHeight="1" x14ac:dyDescent="0.2">
      <c r="A7" s="17"/>
      <c r="B7" s="18"/>
      <c r="C7" s="19"/>
      <c r="D7" s="20" t="str">
        <f>"Предложения по технологическому расходу электроэнергии (мощности) - потерям в электрических сетях на " &amp; IF(god="","Не определено",god) &amp; " год"</f>
        <v>Предложения по технологическому расходу электроэнергии (мощности) - потерям в электрических сетях на 2015 год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9" s="16" customFormat="1" ht="18" customHeight="1" x14ac:dyDescent="0.2">
      <c r="A8" s="13"/>
      <c r="B8" s="13"/>
      <c r="C8" s="13"/>
      <c r="D8" s="14"/>
      <c r="E8" s="22"/>
      <c r="F8" s="22"/>
      <c r="G8" s="22"/>
      <c r="H8" s="14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4" t="s">
        <v>0</v>
      </c>
    </row>
    <row r="9" spans="1:29" s="1" customFormat="1" ht="15" hidden="1" customHeight="1" x14ac:dyDescent="0.2"/>
    <row r="10" spans="1:29" s="1" customFormat="1" ht="15" hidden="1" customHeight="1" x14ac:dyDescent="0.2"/>
    <row r="11" spans="1:29" s="1" customFormat="1" ht="12" hidden="1" customHeight="1" x14ac:dyDescent="0.2"/>
    <row r="12" spans="1:29" s="28" customFormat="1" ht="12" customHeight="1" x14ac:dyDescent="0.2">
      <c r="A12" s="1"/>
      <c r="B12" s="1"/>
      <c r="C12" s="1"/>
      <c r="D12" s="25" t="s">
        <v>1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6"/>
      <c r="AB12" s="27"/>
      <c r="AC12" s="27"/>
    </row>
    <row r="13" spans="1:29" ht="42" customHeight="1" x14ac:dyDescent="0.2">
      <c r="C13" s="1"/>
      <c r="D13" s="29" t="s">
        <v>2</v>
      </c>
      <c r="E13" s="29" t="s">
        <v>3</v>
      </c>
      <c r="F13" s="29" t="s">
        <v>4</v>
      </c>
      <c r="G13" s="30" t="str">
        <f>"План " &amp; IF(god="","Не определено",god-2) &amp; " год"</f>
        <v>План 2013 год</v>
      </c>
      <c r="H13" s="30" t="str">
        <f>"Факт " &amp; IF(god="","Не определено",god-2) &amp; " год"</f>
        <v>Факт 2013 год</v>
      </c>
      <c r="I13" s="30" t="str">
        <f>"План " &amp; IF(god="","Не определено",god-1) &amp; " год"</f>
        <v>План 2014 год</v>
      </c>
      <c r="J13" s="30" t="str">
        <f>"План " &amp; IF(god="","Не определено",god) &amp; " год - Январь"</f>
        <v>План 2015 год - Январь</v>
      </c>
      <c r="K13" s="30" t="str">
        <f>"План " &amp; IF(god="","Не определено",god) &amp; " год - Февраль"</f>
        <v>План 2015 год - Февраль</v>
      </c>
      <c r="L13" s="30" t="str">
        <f>"План " &amp; IF(god="","Не определено",god) &amp; " год - Март"</f>
        <v>План 2015 год - Март</v>
      </c>
      <c r="M13" s="30" t="str">
        <f>"План " &amp; IF(god="","Не определено",god) &amp; " год - Апрель"</f>
        <v>План 2015 год - Апрель</v>
      </c>
      <c r="N13" s="30" t="str">
        <f>"План " &amp; IF(god="","Не определено",god) &amp; " год - Май"</f>
        <v>План 2015 год - Май</v>
      </c>
      <c r="O13" s="30" t="str">
        <f>"План " &amp; IF(god="","Не определено",god) &amp; " год - Июнь"</f>
        <v>План 2015 год - Июнь</v>
      </c>
      <c r="P13" s="30" t="str">
        <f>"План " &amp; IF(god="","Не определено",god) &amp; " год - Июль"</f>
        <v>План 2015 год - Июль</v>
      </c>
      <c r="Q13" s="30" t="str">
        <f>"План " &amp; IF(god="","Не определено",god) &amp; " год - Август"</f>
        <v>План 2015 год - Август</v>
      </c>
      <c r="R13" s="30" t="str">
        <f>"План " &amp; IF(god="","Не определено",god) &amp; " год - Сентябрь"</f>
        <v>План 2015 год - Сентябрь</v>
      </c>
      <c r="S13" s="30" t="str">
        <f>"План " &amp; IF(god="","Не определено",god) &amp; " год - Октябрь"</f>
        <v>План 2015 год - Октябрь</v>
      </c>
      <c r="T13" s="30" t="str">
        <f>"План " &amp; IF(god="","Не определено",god) &amp; " год - Ноябрь"</f>
        <v>План 2015 год - Ноябрь</v>
      </c>
      <c r="U13" s="30" t="str">
        <f>"План " &amp; IF(god="","Не определено",god) &amp; " год - Декабрь"</f>
        <v>План 2015 год - Декабрь</v>
      </c>
      <c r="V13" s="30" t="str">
        <f>"План " &amp; IF(god="","Не определено",god) &amp; " год"</f>
        <v>План 2015 год</v>
      </c>
      <c r="W13" s="30" t="str">
        <f>"План " &amp; IF(god="","Не определено",god+1) &amp; " год"</f>
        <v>План 2016 год</v>
      </c>
      <c r="X13" s="30" t="str">
        <f>"План " &amp; IF(god="","Не определено",god+2) &amp; " год"</f>
        <v>План 2017 год</v>
      </c>
      <c r="Y13" s="30" t="str">
        <f>"План " &amp; IF(god="","Не определено",god+3) &amp; " год"</f>
        <v>План 2018 год</v>
      </c>
      <c r="Z13" s="30" t="str">
        <f>"План " &amp; IF(god="","Не определено",god+4) &amp; " год"</f>
        <v>План 2019 год</v>
      </c>
      <c r="AA13" s="26"/>
    </row>
    <row r="14" spans="1:29" ht="12" customHeight="1" x14ac:dyDescent="0.2">
      <c r="C14" s="1"/>
      <c r="D14" s="31">
        <v>1</v>
      </c>
      <c r="E14" s="31">
        <f>D14+1</f>
        <v>2</v>
      </c>
      <c r="F14" s="31">
        <f t="shared" ref="F14:Z14" si="0">E14+1</f>
        <v>3</v>
      </c>
      <c r="G14" s="31">
        <f t="shared" si="0"/>
        <v>4</v>
      </c>
      <c r="H14" s="31">
        <f t="shared" si="0"/>
        <v>5</v>
      </c>
      <c r="I14" s="31">
        <f t="shared" si="0"/>
        <v>6</v>
      </c>
      <c r="J14" s="31">
        <f t="shared" si="0"/>
        <v>7</v>
      </c>
      <c r="K14" s="31">
        <f t="shared" si="0"/>
        <v>8</v>
      </c>
      <c r="L14" s="31">
        <f t="shared" si="0"/>
        <v>9</v>
      </c>
      <c r="M14" s="31">
        <f t="shared" si="0"/>
        <v>10</v>
      </c>
      <c r="N14" s="31">
        <f t="shared" si="0"/>
        <v>11</v>
      </c>
      <c r="O14" s="31">
        <f t="shared" si="0"/>
        <v>12</v>
      </c>
      <c r="P14" s="31">
        <f t="shared" si="0"/>
        <v>13</v>
      </c>
      <c r="Q14" s="31">
        <f t="shared" si="0"/>
        <v>14</v>
      </c>
      <c r="R14" s="31">
        <f t="shared" si="0"/>
        <v>15</v>
      </c>
      <c r="S14" s="31">
        <f t="shared" si="0"/>
        <v>16</v>
      </c>
      <c r="T14" s="31">
        <f t="shared" si="0"/>
        <v>17</v>
      </c>
      <c r="U14" s="31">
        <f t="shared" si="0"/>
        <v>18</v>
      </c>
      <c r="V14" s="31">
        <f t="shared" si="0"/>
        <v>19</v>
      </c>
      <c r="W14" s="31">
        <f t="shared" si="0"/>
        <v>20</v>
      </c>
      <c r="X14" s="31">
        <f t="shared" si="0"/>
        <v>21</v>
      </c>
      <c r="Y14" s="31">
        <f t="shared" si="0"/>
        <v>22</v>
      </c>
      <c r="Z14" s="31">
        <f t="shared" si="0"/>
        <v>23</v>
      </c>
      <c r="AA14" s="26"/>
    </row>
    <row r="15" spans="1:29" ht="12" customHeight="1" x14ac:dyDescent="0.2">
      <c r="C15" s="1"/>
      <c r="D15" s="32"/>
      <c r="E15" s="33" t="s">
        <v>5</v>
      </c>
      <c r="F15" s="33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5"/>
      <c r="AA15" s="26"/>
    </row>
    <row r="16" spans="1:29" x14ac:dyDescent="0.2">
      <c r="C16" s="1"/>
      <c r="D16" s="36">
        <v>1</v>
      </c>
      <c r="E16" s="37" t="s">
        <v>6</v>
      </c>
      <c r="F16" s="29" t="s">
        <v>7</v>
      </c>
      <c r="G16" s="38">
        <f>[1]П1.4!F15</f>
        <v>0</v>
      </c>
      <c r="H16" s="38">
        <f>[1]П1.4!L15</f>
        <v>0</v>
      </c>
      <c r="I16" s="38">
        <f>[1]П1.4!R15</f>
        <v>47.351500000000001</v>
      </c>
      <c r="J16" s="39">
        <f>'[2]Форма 3.1'!$J$13</f>
        <v>3.4309099999999999</v>
      </c>
      <c r="K16" s="39">
        <f>'[2]Форма 3.1'!$K$13</f>
        <v>3.2988930000000001</v>
      </c>
      <c r="L16" s="39">
        <f>'[2]Форма 3.1'!$L$13</f>
        <v>3.22</v>
      </c>
      <c r="M16" s="39">
        <f>'[2]Форма 3.1'!$M$13</f>
        <v>2.7469999999999999</v>
      </c>
      <c r="N16" s="39">
        <f>'[2]Форма 3.1'!$N$13</f>
        <v>2.4350000000000001</v>
      </c>
      <c r="O16" s="39">
        <f>'[2]Форма 3.1'!$O$13</f>
        <v>2.4649999999999999</v>
      </c>
      <c r="P16" s="39">
        <f>'[2]Форма 3.1'!$P$13</f>
        <v>2.4649999999999999</v>
      </c>
      <c r="Q16" s="39">
        <f>'[2]Форма 3.1'!$Q$13</f>
        <v>2.4649999999999999</v>
      </c>
      <c r="R16" s="39">
        <f>'[2]Форма 3.1'!$R$13</f>
        <v>2.6669999999999998</v>
      </c>
      <c r="S16" s="39">
        <f>'[2]Форма 3.1'!$S$13</f>
        <v>3.09</v>
      </c>
      <c r="T16" s="39">
        <f>'[2]Форма 3.1'!$T$13</f>
        <v>3.4420000000000002</v>
      </c>
      <c r="U16" s="39">
        <f>'[2]Форма 3.1'!$U$13</f>
        <v>3.7719999999999998</v>
      </c>
      <c r="V16" s="38">
        <f>[1]П1.30!BB17</f>
        <v>35.497802999999998</v>
      </c>
      <c r="W16" s="38">
        <f>[1]П1.4!DJ15</f>
        <v>35.497802999999998</v>
      </c>
      <c r="X16" s="38">
        <f>[1]П1.4!DP15</f>
        <v>35.497802999999998</v>
      </c>
      <c r="Y16" s="38">
        <f>[1]П1.4!DV15</f>
        <v>35.497802999999998</v>
      </c>
      <c r="Z16" s="38">
        <f>[1]П1.4!EB15</f>
        <v>35.497802999999998</v>
      </c>
      <c r="AA16" s="26"/>
      <c r="AB16" s="40">
        <f>SUM(J16:U16)</f>
        <v>35.497803000000005</v>
      </c>
      <c r="AC16" s="10" t="s">
        <v>5</v>
      </c>
    </row>
    <row r="17" spans="3:29" ht="22.5" x14ac:dyDescent="0.2">
      <c r="C17" s="1"/>
      <c r="D17" s="36">
        <v>2</v>
      </c>
      <c r="E17" s="37" t="s">
        <v>8</v>
      </c>
      <c r="F17" s="29" t="s">
        <v>7</v>
      </c>
      <c r="G17" s="41">
        <f t="shared" ref="G17:Y17" si="1">SUM(G18:G19)</f>
        <v>0</v>
      </c>
      <c r="H17" s="41">
        <f t="shared" si="1"/>
        <v>0</v>
      </c>
      <c r="I17" s="41">
        <f t="shared" si="1"/>
        <v>4.2515000000000001</v>
      </c>
      <c r="J17" s="41">
        <f t="shared" si="1"/>
        <v>0.75132699999999997</v>
      </c>
      <c r="K17" s="41">
        <f t="shared" si="1"/>
        <v>0.64979900000000002</v>
      </c>
      <c r="L17" s="41">
        <f t="shared" si="1"/>
        <v>0.61599999999999999</v>
      </c>
      <c r="M17" s="41">
        <f t="shared" si="1"/>
        <v>0.5</v>
      </c>
      <c r="N17" s="41">
        <f t="shared" si="1"/>
        <v>0.39800000000000002</v>
      </c>
      <c r="O17" s="41">
        <f t="shared" si="1"/>
        <v>0.378</v>
      </c>
      <c r="P17" s="41">
        <f t="shared" si="1"/>
        <v>0.378</v>
      </c>
      <c r="Q17" s="41">
        <f t="shared" si="1"/>
        <v>0.378</v>
      </c>
      <c r="R17" s="41">
        <f t="shared" si="1"/>
        <v>0.42499999999999999</v>
      </c>
      <c r="S17" s="41">
        <f t="shared" si="1"/>
        <v>0.53100000000000003</v>
      </c>
      <c r="T17" s="41">
        <f t="shared" si="1"/>
        <v>0.63100000000000001</v>
      </c>
      <c r="U17" s="41">
        <f t="shared" si="1"/>
        <v>0.76</v>
      </c>
      <c r="V17" s="41">
        <f t="shared" si="1"/>
        <v>6.3961259999999998</v>
      </c>
      <c r="W17" s="41">
        <f t="shared" si="1"/>
        <v>6.3961259999999998</v>
      </c>
      <c r="X17" s="41">
        <f t="shared" si="1"/>
        <v>6.3961259999999998</v>
      </c>
      <c r="Y17" s="41">
        <f t="shared" si="1"/>
        <v>6.3961259999999998</v>
      </c>
      <c r="Z17" s="41">
        <f>SUM(Z18:Z19)</f>
        <v>6.3961259999999998</v>
      </c>
      <c r="AA17" s="26"/>
    </row>
    <row r="18" spans="3:29" x14ac:dyDescent="0.2">
      <c r="C18" s="1"/>
      <c r="D18" s="29" t="s">
        <v>9</v>
      </c>
      <c r="E18" s="42" t="s">
        <v>10</v>
      </c>
      <c r="F18" s="29" t="s">
        <v>7</v>
      </c>
      <c r="G18" s="41">
        <f>[1]П1.4!F27</f>
        <v>0</v>
      </c>
      <c r="H18" s="41">
        <f>[1]П1.4!L27</f>
        <v>0</v>
      </c>
      <c r="I18" s="41">
        <f>[1]П1.4!R27</f>
        <v>0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1">
        <f>[1]П1.30!BB33</f>
        <v>0</v>
      </c>
      <c r="W18" s="41">
        <f>[1]П1.4!DJ27</f>
        <v>0</v>
      </c>
      <c r="X18" s="41">
        <f>[1]П1.4!DP27</f>
        <v>0</v>
      </c>
      <c r="Y18" s="41">
        <f>[1]П1.4!DV27</f>
        <v>0</v>
      </c>
      <c r="Z18" s="41">
        <f>[1]П1.4!EB27</f>
        <v>0</v>
      </c>
      <c r="AA18" s="26"/>
      <c r="AB18" s="40">
        <f>SUM(J18:U18)</f>
        <v>0</v>
      </c>
      <c r="AC18" s="10" t="s">
        <v>5</v>
      </c>
    </row>
    <row r="19" spans="3:29" ht="22.5" x14ac:dyDescent="0.2">
      <c r="C19" s="1"/>
      <c r="D19" s="29" t="s">
        <v>11</v>
      </c>
      <c r="E19" s="42" t="s">
        <v>12</v>
      </c>
      <c r="F19" s="29" t="s">
        <v>7</v>
      </c>
      <c r="G19" s="41">
        <f>[1]П1.4!F28</f>
        <v>0</v>
      </c>
      <c r="H19" s="41">
        <f>[1]П1.4!L28</f>
        <v>0</v>
      </c>
      <c r="I19" s="41">
        <f>[1]П1.4!R28</f>
        <v>4.2515000000000001</v>
      </c>
      <c r="J19" s="43">
        <f>'[2]Форма 3.1'!$J$16</f>
        <v>0.75132699999999997</v>
      </c>
      <c r="K19" s="43">
        <f>'[2]Форма 3.1'!$K$16</f>
        <v>0.64979900000000002</v>
      </c>
      <c r="L19" s="43">
        <f>'[2]Форма 3.1'!$L$16</f>
        <v>0.61599999999999999</v>
      </c>
      <c r="M19" s="43">
        <f>'[2]Форма 3.1'!$M$16</f>
        <v>0.5</v>
      </c>
      <c r="N19" s="43">
        <f>'[2]Форма 3.1'!$N$16</f>
        <v>0.39800000000000002</v>
      </c>
      <c r="O19" s="43">
        <f>'[2]Форма 3.1'!$O$16</f>
        <v>0.378</v>
      </c>
      <c r="P19" s="43">
        <f>'[2]Форма 3.1'!$P$16</f>
        <v>0.378</v>
      </c>
      <c r="Q19" s="43">
        <f>'[2]Форма 3.1'!$Q$16</f>
        <v>0.378</v>
      </c>
      <c r="R19" s="43">
        <f>'[2]Форма 3.1'!$R$16</f>
        <v>0.42499999999999999</v>
      </c>
      <c r="S19" s="43">
        <f>'[2]Форма 3.1'!$S$16</f>
        <v>0.53100000000000003</v>
      </c>
      <c r="T19" s="43">
        <f>'[2]Форма 3.1'!$T$16</f>
        <v>0.63100000000000001</v>
      </c>
      <c r="U19" s="43">
        <f>'[2]Форма 3.1'!$U$16</f>
        <v>0.76</v>
      </c>
      <c r="V19" s="41">
        <f>[1]П1.30!BB36</f>
        <v>6.3961259999999998</v>
      </c>
      <c r="W19" s="41">
        <f>[1]П1.4!DJ28</f>
        <v>6.3961259999999998</v>
      </c>
      <c r="X19" s="41">
        <f>[1]П1.4!DP28</f>
        <v>6.3961259999999998</v>
      </c>
      <c r="Y19" s="41">
        <f>[1]П1.4!DV28</f>
        <v>6.3961259999999998</v>
      </c>
      <c r="Z19" s="41">
        <f>[1]П1.4!EB28</f>
        <v>6.3961259999999998</v>
      </c>
      <c r="AA19" s="26"/>
      <c r="AB19" s="40">
        <f>SUM(J19:U19)</f>
        <v>6.3961259999999998</v>
      </c>
      <c r="AC19" s="10" t="s">
        <v>5</v>
      </c>
    </row>
    <row r="20" spans="3:29" x14ac:dyDescent="0.2">
      <c r="C20" s="1"/>
      <c r="D20" s="36">
        <v>3</v>
      </c>
      <c r="E20" s="37" t="s">
        <v>13</v>
      </c>
      <c r="F20" s="29" t="s">
        <v>14</v>
      </c>
      <c r="G20" s="41">
        <f t="shared" ref="G20:V20" si="2">IF(G16=0,0,G17/G16*100)</f>
        <v>0</v>
      </c>
      <c r="H20" s="41">
        <f t="shared" si="2"/>
        <v>0</v>
      </c>
      <c r="I20" s="41">
        <f t="shared" si="2"/>
        <v>8.9785962429912463</v>
      </c>
      <c r="J20" s="41">
        <f t="shared" si="2"/>
        <v>21.898767382414576</v>
      </c>
      <c r="K20" s="41">
        <f t="shared" si="2"/>
        <v>19.697486399225436</v>
      </c>
      <c r="L20" s="41">
        <f t="shared" si="2"/>
        <v>19.130434782608692</v>
      </c>
      <c r="M20" s="41">
        <f t="shared" si="2"/>
        <v>18.201674554058975</v>
      </c>
      <c r="N20" s="41">
        <f t="shared" si="2"/>
        <v>16.344969199178642</v>
      </c>
      <c r="O20" s="41">
        <f t="shared" si="2"/>
        <v>15.334685598377282</v>
      </c>
      <c r="P20" s="41">
        <f t="shared" si="2"/>
        <v>15.334685598377282</v>
      </c>
      <c r="Q20" s="41">
        <f t="shared" si="2"/>
        <v>15.334685598377282</v>
      </c>
      <c r="R20" s="41">
        <f t="shared" si="2"/>
        <v>15.935508061492316</v>
      </c>
      <c r="S20" s="41">
        <f t="shared" si="2"/>
        <v>17.184466019417478</v>
      </c>
      <c r="T20" s="41">
        <f t="shared" si="2"/>
        <v>18.332364904125509</v>
      </c>
      <c r="U20" s="41">
        <f t="shared" si="2"/>
        <v>20.148462354188762</v>
      </c>
      <c r="V20" s="41">
        <f t="shared" si="2"/>
        <v>18.018371446818836</v>
      </c>
      <c r="W20" s="41">
        <f>IF(W16=0,0,W17/W16*100)</f>
        <v>18.018371446818836</v>
      </c>
      <c r="X20" s="41">
        <f>IF(X16=0,0,X17/X16*100)</f>
        <v>18.018371446818836</v>
      </c>
      <c r="Y20" s="41">
        <f>IF(Y16=0,0,Y17/Y16*100)</f>
        <v>18.018371446818836</v>
      </c>
      <c r="Z20" s="41">
        <f>IF(Z16=0,0,Z17/Z16*100)</f>
        <v>18.018371446818836</v>
      </c>
      <c r="AA20" s="26"/>
    </row>
    <row r="21" spans="3:29" ht="22.5" x14ac:dyDescent="0.2">
      <c r="C21" s="1"/>
      <c r="D21" s="36">
        <v>4</v>
      </c>
      <c r="E21" s="37" t="s">
        <v>15</v>
      </c>
      <c r="F21" s="29" t="s">
        <v>7</v>
      </c>
      <c r="G21" s="41">
        <f t="shared" ref="G21:V21" si="3">G16-G17</f>
        <v>0</v>
      </c>
      <c r="H21" s="41">
        <f t="shared" si="3"/>
        <v>0</v>
      </c>
      <c r="I21" s="41">
        <f t="shared" si="3"/>
        <v>43.1</v>
      </c>
      <c r="J21" s="41">
        <f t="shared" si="3"/>
        <v>2.679583</v>
      </c>
      <c r="K21" s="41">
        <f t="shared" si="3"/>
        <v>2.6490939999999998</v>
      </c>
      <c r="L21" s="41">
        <f t="shared" si="3"/>
        <v>2.6040000000000001</v>
      </c>
      <c r="M21" s="41">
        <f t="shared" si="3"/>
        <v>2.2469999999999999</v>
      </c>
      <c r="N21" s="41">
        <f t="shared" si="3"/>
        <v>2.0369999999999999</v>
      </c>
      <c r="O21" s="41">
        <f t="shared" si="3"/>
        <v>2.0869999999999997</v>
      </c>
      <c r="P21" s="41">
        <f t="shared" si="3"/>
        <v>2.0869999999999997</v>
      </c>
      <c r="Q21" s="41">
        <f t="shared" si="3"/>
        <v>2.0869999999999997</v>
      </c>
      <c r="R21" s="41">
        <f t="shared" si="3"/>
        <v>2.242</v>
      </c>
      <c r="S21" s="41">
        <f t="shared" si="3"/>
        <v>2.5589999999999997</v>
      </c>
      <c r="T21" s="41">
        <f t="shared" si="3"/>
        <v>2.8109999999999999</v>
      </c>
      <c r="U21" s="41">
        <f t="shared" si="3"/>
        <v>3.0119999999999996</v>
      </c>
      <c r="V21" s="41">
        <f t="shared" si="3"/>
        <v>29.101676999999999</v>
      </c>
      <c r="W21" s="41">
        <f>W16-W17</f>
        <v>29.101676999999999</v>
      </c>
      <c r="X21" s="41">
        <f>X16-X17</f>
        <v>29.101676999999999</v>
      </c>
      <c r="Y21" s="41">
        <f>Y16-Y17</f>
        <v>29.101676999999999</v>
      </c>
      <c r="Z21" s="41">
        <f>Z16-Z17</f>
        <v>29.101676999999999</v>
      </c>
      <c r="AA21" s="26"/>
    </row>
    <row r="22" spans="3:29" x14ac:dyDescent="0.2">
      <c r="C22" s="1"/>
      <c r="D22" s="29" t="s">
        <v>16</v>
      </c>
      <c r="E22" s="44" t="s">
        <v>17</v>
      </c>
      <c r="F22" s="29" t="s">
        <v>7</v>
      </c>
      <c r="G22" s="41">
        <f>[1]П1.4!F29</f>
        <v>0</v>
      </c>
      <c r="H22" s="41">
        <f>[1]П1.4!L29</f>
        <v>0</v>
      </c>
      <c r="I22" s="41">
        <f>[1]П1.4!R29</f>
        <v>0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1">
        <f>[1]П1.30!BB39</f>
        <v>0</v>
      </c>
      <c r="W22" s="41">
        <f>[1]П1.4!DJ29</f>
        <v>0</v>
      </c>
      <c r="X22" s="41">
        <f>[1]П1.4!DP29</f>
        <v>0</v>
      </c>
      <c r="Y22" s="41">
        <f>[1]П1.4!DV29</f>
        <v>0</v>
      </c>
      <c r="Z22" s="41">
        <f>[1]П1.4!EB29</f>
        <v>0</v>
      </c>
      <c r="AA22" s="26"/>
      <c r="AB22" s="40">
        <f>SUM(J22:U22)</f>
        <v>0</v>
      </c>
      <c r="AC22" s="10" t="s">
        <v>5</v>
      </c>
    </row>
    <row r="23" spans="3:29" ht="22.5" x14ac:dyDescent="0.2">
      <c r="C23" s="1"/>
      <c r="D23" s="29" t="s">
        <v>18</v>
      </c>
      <c r="E23" s="44" t="s">
        <v>19</v>
      </c>
      <c r="F23" s="29" t="s">
        <v>7</v>
      </c>
      <c r="G23" s="41">
        <f>[1]П1.4!F30</f>
        <v>0</v>
      </c>
      <c r="H23" s="41">
        <f>[1]П1.4!L30</f>
        <v>0</v>
      </c>
      <c r="I23" s="41">
        <f>[1]П1.4!R30</f>
        <v>43.100000001699541</v>
      </c>
      <c r="J23" s="43">
        <f>J16-J19</f>
        <v>2.679583</v>
      </c>
      <c r="K23" s="43">
        <f t="shared" ref="K23:U23" si="4">K16-K19</f>
        <v>2.6490939999999998</v>
      </c>
      <c r="L23" s="43">
        <f t="shared" si="4"/>
        <v>2.6040000000000001</v>
      </c>
      <c r="M23" s="43">
        <f t="shared" si="4"/>
        <v>2.2469999999999999</v>
      </c>
      <c r="N23" s="43">
        <f t="shared" si="4"/>
        <v>2.0369999999999999</v>
      </c>
      <c r="O23" s="43">
        <f t="shared" si="4"/>
        <v>2.0869999999999997</v>
      </c>
      <c r="P23" s="43">
        <f t="shared" si="4"/>
        <v>2.0869999999999997</v>
      </c>
      <c r="Q23" s="43">
        <f t="shared" si="4"/>
        <v>2.0869999999999997</v>
      </c>
      <c r="R23" s="43">
        <f t="shared" si="4"/>
        <v>2.242</v>
      </c>
      <c r="S23" s="43">
        <f t="shared" si="4"/>
        <v>2.5589999999999997</v>
      </c>
      <c r="T23" s="43">
        <f t="shared" si="4"/>
        <v>2.8109999999999999</v>
      </c>
      <c r="U23" s="43">
        <f t="shared" si="4"/>
        <v>3.0119999999999996</v>
      </c>
      <c r="V23" s="41">
        <f>[1]П1.30!BB42</f>
        <v>29.101676999999999</v>
      </c>
      <c r="W23" s="41">
        <f>[1]П1.4!DJ30</f>
        <v>29.101676999999999</v>
      </c>
      <c r="X23" s="41">
        <f>[1]П1.4!DP30</f>
        <v>29.101676999999999</v>
      </c>
      <c r="Y23" s="41">
        <f>[1]П1.4!DV30</f>
        <v>29.101676999999999</v>
      </c>
      <c r="Z23" s="41">
        <f>[1]П1.4!EB30</f>
        <v>29.101676999999999</v>
      </c>
      <c r="AA23" s="26"/>
      <c r="AB23" s="40">
        <f>SUM(J23:U23)</f>
        <v>29.101677000000002</v>
      </c>
      <c r="AC23" s="10" t="s">
        <v>5</v>
      </c>
    </row>
    <row r="24" spans="3:29" ht="12" customHeight="1" x14ac:dyDescent="0.2">
      <c r="C24" s="1"/>
      <c r="D24" s="32"/>
      <c r="E24" s="33" t="s">
        <v>20</v>
      </c>
      <c r="F24" s="45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5"/>
      <c r="AA24" s="26"/>
    </row>
    <row r="25" spans="3:29" x14ac:dyDescent="0.2">
      <c r="C25" s="1"/>
      <c r="D25" s="36" t="s">
        <v>21</v>
      </c>
      <c r="E25" s="37" t="s">
        <v>6</v>
      </c>
      <c r="F25" s="29" t="s">
        <v>22</v>
      </c>
      <c r="G25" s="38">
        <f>[1]П1.5!F15</f>
        <v>0</v>
      </c>
      <c r="H25" s="38">
        <f>[1]П1.5!L15</f>
        <v>0</v>
      </c>
      <c r="I25" s="38">
        <f>[1]П1.5!R15</f>
        <v>6.7645</v>
      </c>
      <c r="J25" s="39">
        <f>J16/(7000/12)*1000</f>
        <v>5.8815599999999995</v>
      </c>
      <c r="K25" s="39">
        <f t="shared" ref="K25:U25" si="5">K16/(7000/12)*1000</f>
        <v>5.6552451428571429</v>
      </c>
      <c r="L25" s="39">
        <f t="shared" si="5"/>
        <v>5.52</v>
      </c>
      <c r="M25" s="39">
        <f t="shared" si="5"/>
        <v>4.7091428571428571</v>
      </c>
      <c r="N25" s="39">
        <f t="shared" si="5"/>
        <v>4.1742857142857135</v>
      </c>
      <c r="O25" s="39">
        <f t="shared" si="5"/>
        <v>4.2257142857142851</v>
      </c>
      <c r="P25" s="39">
        <f t="shared" si="5"/>
        <v>4.2257142857142851</v>
      </c>
      <c r="Q25" s="39">
        <f t="shared" si="5"/>
        <v>4.2257142857142851</v>
      </c>
      <c r="R25" s="39">
        <f t="shared" si="5"/>
        <v>4.5720000000000001</v>
      </c>
      <c r="S25" s="39">
        <f t="shared" si="5"/>
        <v>5.2971428571428563</v>
      </c>
      <c r="T25" s="39">
        <f t="shared" si="5"/>
        <v>5.9005714285714284</v>
      </c>
      <c r="U25" s="39">
        <f t="shared" si="5"/>
        <v>6.4662857142857133</v>
      </c>
      <c r="V25" s="38">
        <f>[1]П1.30!BT17</f>
        <v>5.0711147142857147</v>
      </c>
      <c r="W25" s="38">
        <f>[1]П1.5!DJ15</f>
        <v>5.0711147142857147</v>
      </c>
      <c r="X25" s="38">
        <f>[1]П1.5!DP15</f>
        <v>5.0711147142857147</v>
      </c>
      <c r="Y25" s="38">
        <f>[1]П1.5!DV15</f>
        <v>5.0711147142857147</v>
      </c>
      <c r="Z25" s="38">
        <f>[1]П1.5!EB15</f>
        <v>5.0711147142857147</v>
      </c>
      <c r="AA25" s="26"/>
      <c r="AB25" s="40">
        <f>SUM(J25:U25)/12</f>
        <v>5.0711147142857138</v>
      </c>
      <c r="AC25" s="10" t="s">
        <v>20</v>
      </c>
    </row>
    <row r="26" spans="3:29" ht="22.5" x14ac:dyDescent="0.2">
      <c r="C26" s="1"/>
      <c r="D26" s="36" t="s">
        <v>23</v>
      </c>
      <c r="E26" s="37" t="s">
        <v>8</v>
      </c>
      <c r="F26" s="29" t="s">
        <v>22</v>
      </c>
      <c r="G26" s="41">
        <f t="shared" ref="G26:Y26" si="6">SUM(G27:G28)</f>
        <v>0</v>
      </c>
      <c r="H26" s="41">
        <f t="shared" si="6"/>
        <v>0</v>
      </c>
      <c r="I26" s="41">
        <f t="shared" si="6"/>
        <v>0.60735714285714282</v>
      </c>
      <c r="J26" s="41">
        <f t="shared" si="6"/>
        <v>1.2879891428571428</v>
      </c>
      <c r="K26" s="41">
        <f t="shared" si="6"/>
        <v>1.1139411428571429</v>
      </c>
      <c r="L26" s="41">
        <f t="shared" si="6"/>
        <v>1.0559999999999998</v>
      </c>
      <c r="M26" s="41">
        <f t="shared" si="6"/>
        <v>0.8571428571428571</v>
      </c>
      <c r="N26" s="41">
        <f t="shared" si="6"/>
        <v>0.68228571428571427</v>
      </c>
      <c r="O26" s="41">
        <f t="shared" si="6"/>
        <v>0.64799999999999991</v>
      </c>
      <c r="P26" s="41">
        <f t="shared" si="6"/>
        <v>0.64799999999999991</v>
      </c>
      <c r="Q26" s="41">
        <f t="shared" si="6"/>
        <v>0.64799999999999991</v>
      </c>
      <c r="R26" s="41">
        <f t="shared" si="6"/>
        <v>0.72857142857142843</v>
      </c>
      <c r="S26" s="41">
        <f t="shared" si="6"/>
        <v>0.91028571428571425</v>
      </c>
      <c r="T26" s="41">
        <f t="shared" si="6"/>
        <v>1.0817142857142856</v>
      </c>
      <c r="U26" s="41">
        <f t="shared" si="6"/>
        <v>1.3028571428571427</v>
      </c>
      <c r="V26" s="41">
        <f t="shared" si="6"/>
        <v>0.91373228571428566</v>
      </c>
      <c r="W26" s="41">
        <f t="shared" si="6"/>
        <v>0.91373228571428566</v>
      </c>
      <c r="X26" s="41">
        <f t="shared" si="6"/>
        <v>0.91373228571428566</v>
      </c>
      <c r="Y26" s="41">
        <f t="shared" si="6"/>
        <v>0.91373228571428566</v>
      </c>
      <c r="Z26" s="41">
        <f>SUM(Z27:Z28)</f>
        <v>0.91373228571428566</v>
      </c>
      <c r="AA26" s="26"/>
    </row>
    <row r="27" spans="3:29" x14ac:dyDescent="0.2">
      <c r="C27" s="1"/>
      <c r="D27" s="29" t="s">
        <v>24</v>
      </c>
      <c r="E27" s="42" t="s">
        <v>10</v>
      </c>
      <c r="F27" s="29" t="s">
        <v>22</v>
      </c>
      <c r="G27" s="41">
        <f>[1]П1.5!F26</f>
        <v>0</v>
      </c>
      <c r="H27" s="41">
        <f>[1]П1.5!L26</f>
        <v>0</v>
      </c>
      <c r="I27" s="41">
        <f>[1]П1.5!R26</f>
        <v>0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1">
        <f>[1]П1.30!BT33</f>
        <v>0</v>
      </c>
      <c r="W27" s="41">
        <f>[1]П1.5!DJ26</f>
        <v>0</v>
      </c>
      <c r="X27" s="41">
        <f>[1]П1.5!DP26</f>
        <v>0</v>
      </c>
      <c r="Y27" s="41">
        <f>[1]П1.5!DV26</f>
        <v>0</v>
      </c>
      <c r="Z27" s="41">
        <f>[1]П1.5!EB26</f>
        <v>0</v>
      </c>
      <c r="AA27" s="26"/>
      <c r="AB27" s="40">
        <f>SUM(J27:U27)/12</f>
        <v>0</v>
      </c>
      <c r="AC27" s="10" t="s">
        <v>20</v>
      </c>
    </row>
    <row r="28" spans="3:29" ht="22.5" x14ac:dyDescent="0.2">
      <c r="C28" s="1"/>
      <c r="D28" s="29" t="s">
        <v>25</v>
      </c>
      <c r="E28" s="42" t="s">
        <v>12</v>
      </c>
      <c r="F28" s="29" t="s">
        <v>22</v>
      </c>
      <c r="G28" s="41">
        <f>[1]П1.5!F27</f>
        <v>0</v>
      </c>
      <c r="H28" s="41">
        <f>[1]П1.5!L27</f>
        <v>0</v>
      </c>
      <c r="I28" s="41">
        <f>[1]П1.5!R27</f>
        <v>0.60735714285714282</v>
      </c>
      <c r="J28" s="43">
        <f>J19/(7000/12)*1000</f>
        <v>1.2879891428571428</v>
      </c>
      <c r="K28" s="43">
        <f t="shared" ref="K28:U28" si="7">K19/(7000/12)*1000</f>
        <v>1.1139411428571429</v>
      </c>
      <c r="L28" s="43">
        <f t="shared" si="7"/>
        <v>1.0559999999999998</v>
      </c>
      <c r="M28" s="43">
        <f t="shared" si="7"/>
        <v>0.8571428571428571</v>
      </c>
      <c r="N28" s="43">
        <f t="shared" si="7"/>
        <v>0.68228571428571427</v>
      </c>
      <c r="O28" s="43">
        <f t="shared" si="7"/>
        <v>0.64799999999999991</v>
      </c>
      <c r="P28" s="43">
        <f t="shared" si="7"/>
        <v>0.64799999999999991</v>
      </c>
      <c r="Q28" s="43">
        <f t="shared" si="7"/>
        <v>0.64799999999999991</v>
      </c>
      <c r="R28" s="43">
        <f t="shared" si="7"/>
        <v>0.72857142857142843</v>
      </c>
      <c r="S28" s="43">
        <f t="shared" si="7"/>
        <v>0.91028571428571425</v>
      </c>
      <c r="T28" s="43">
        <f t="shared" si="7"/>
        <v>1.0817142857142856</v>
      </c>
      <c r="U28" s="43">
        <f t="shared" si="7"/>
        <v>1.3028571428571427</v>
      </c>
      <c r="V28" s="41">
        <f>[1]П1.30!BT36</f>
        <v>0.91373228571428566</v>
      </c>
      <c r="W28" s="41">
        <f>[1]П1.5!DJ27</f>
        <v>0.91373228571428566</v>
      </c>
      <c r="X28" s="41">
        <f>[1]П1.5!DP27</f>
        <v>0.91373228571428566</v>
      </c>
      <c r="Y28" s="41">
        <f>[1]П1.5!DV27</f>
        <v>0.91373228571428566</v>
      </c>
      <c r="Z28" s="41">
        <f>[1]П1.5!EB27</f>
        <v>0.91373228571428566</v>
      </c>
      <c r="AA28" s="26"/>
      <c r="AB28" s="40">
        <f>SUM(J28:U28)/12</f>
        <v>0.91373228571428555</v>
      </c>
      <c r="AC28" s="10" t="s">
        <v>20</v>
      </c>
    </row>
    <row r="29" spans="3:29" x14ac:dyDescent="0.2">
      <c r="C29" s="1"/>
      <c r="D29" s="36" t="s">
        <v>26</v>
      </c>
      <c r="E29" s="37" t="s">
        <v>13</v>
      </c>
      <c r="F29" s="29" t="s">
        <v>14</v>
      </c>
      <c r="G29" s="41">
        <f t="shared" ref="G29:V29" si="8">IF(G25=0,0,G26/G25*100)</f>
        <v>0</v>
      </c>
      <c r="H29" s="41">
        <f t="shared" si="8"/>
        <v>0</v>
      </c>
      <c r="I29" s="41">
        <f t="shared" si="8"/>
        <v>8.9785962429912463</v>
      </c>
      <c r="J29" s="41">
        <f t="shared" si="8"/>
        <v>21.898767382414579</v>
      </c>
      <c r="K29" s="41">
        <f t="shared" si="8"/>
        <v>19.697486399225436</v>
      </c>
      <c r="L29" s="41">
        <f t="shared" si="8"/>
        <v>19.130434782608692</v>
      </c>
      <c r="M29" s="41">
        <f t="shared" si="8"/>
        <v>18.201674554058972</v>
      </c>
      <c r="N29" s="41">
        <f t="shared" si="8"/>
        <v>16.344969199178646</v>
      </c>
      <c r="O29" s="41">
        <f t="shared" si="8"/>
        <v>15.334685598377282</v>
      </c>
      <c r="P29" s="41">
        <f t="shared" si="8"/>
        <v>15.334685598377282</v>
      </c>
      <c r="Q29" s="41">
        <f t="shared" si="8"/>
        <v>15.334685598377282</v>
      </c>
      <c r="R29" s="41">
        <f t="shared" si="8"/>
        <v>15.93550806149231</v>
      </c>
      <c r="S29" s="41">
        <f t="shared" si="8"/>
        <v>17.184466019417478</v>
      </c>
      <c r="T29" s="41">
        <f t="shared" si="8"/>
        <v>18.332364904125509</v>
      </c>
      <c r="U29" s="41">
        <f t="shared" si="8"/>
        <v>20.148462354188759</v>
      </c>
      <c r="V29" s="41">
        <f t="shared" si="8"/>
        <v>18.018371446818833</v>
      </c>
      <c r="W29" s="41">
        <f>IF(W25=0,0,W26/W25*100)</f>
        <v>18.018371446818833</v>
      </c>
      <c r="X29" s="41">
        <f>IF(X25=0,0,X26/X25*100)</f>
        <v>18.018371446818833</v>
      </c>
      <c r="Y29" s="41">
        <f>IF(Y25=0,0,Y26/Y25*100)</f>
        <v>18.018371446818833</v>
      </c>
      <c r="Z29" s="41">
        <f>IF(Z25=0,0,Z26/Z25*100)</f>
        <v>18.018371446818833</v>
      </c>
      <c r="AA29" s="26"/>
    </row>
    <row r="30" spans="3:29" ht="22.5" x14ac:dyDescent="0.2">
      <c r="C30" s="1"/>
      <c r="D30" s="36" t="s">
        <v>27</v>
      </c>
      <c r="E30" s="37" t="s">
        <v>28</v>
      </c>
      <c r="F30" s="29" t="s">
        <v>22</v>
      </c>
      <c r="G30" s="41">
        <f t="shared" ref="G30:V30" si="9">G25-G26</f>
        <v>0</v>
      </c>
      <c r="H30" s="41">
        <f t="shared" si="9"/>
        <v>0</v>
      </c>
      <c r="I30" s="41">
        <f t="shared" si="9"/>
        <v>6.1571428571428575</v>
      </c>
      <c r="J30" s="41">
        <f t="shared" si="9"/>
        <v>4.5935708571428568</v>
      </c>
      <c r="K30" s="41">
        <f t="shared" si="9"/>
        <v>4.5413040000000002</v>
      </c>
      <c r="L30" s="41">
        <f t="shared" si="9"/>
        <v>4.4639999999999995</v>
      </c>
      <c r="M30" s="41">
        <f t="shared" si="9"/>
        <v>3.8519999999999999</v>
      </c>
      <c r="N30" s="41">
        <f t="shared" si="9"/>
        <v>3.4919999999999991</v>
      </c>
      <c r="O30" s="41">
        <f t="shared" si="9"/>
        <v>3.5777142857142854</v>
      </c>
      <c r="P30" s="41">
        <f t="shared" si="9"/>
        <v>3.5777142857142854</v>
      </c>
      <c r="Q30" s="41">
        <f t="shared" si="9"/>
        <v>3.5777142857142854</v>
      </c>
      <c r="R30" s="41">
        <f t="shared" si="9"/>
        <v>3.8434285714285714</v>
      </c>
      <c r="S30" s="41">
        <f t="shared" si="9"/>
        <v>4.3868571428571421</v>
      </c>
      <c r="T30" s="41">
        <f t="shared" si="9"/>
        <v>4.8188571428571425</v>
      </c>
      <c r="U30" s="41">
        <f t="shared" si="9"/>
        <v>5.1634285714285708</v>
      </c>
      <c r="V30" s="41">
        <f t="shared" si="9"/>
        <v>4.1573824285714291</v>
      </c>
      <c r="W30" s="41">
        <f>W25-W26</f>
        <v>4.1573824285714291</v>
      </c>
      <c r="X30" s="41">
        <f>X25-X26</f>
        <v>4.1573824285714291</v>
      </c>
      <c r="Y30" s="41">
        <f>Y25-Y26</f>
        <v>4.1573824285714291</v>
      </c>
      <c r="Z30" s="41">
        <f>Z25-Z26</f>
        <v>4.1573824285714291</v>
      </c>
      <c r="AA30" s="26"/>
    </row>
    <row r="31" spans="3:29" x14ac:dyDescent="0.2">
      <c r="C31" s="1"/>
      <c r="D31" s="29" t="s">
        <v>29</v>
      </c>
      <c r="E31" s="42" t="s">
        <v>17</v>
      </c>
      <c r="F31" s="29" t="s">
        <v>22</v>
      </c>
      <c r="G31" s="41">
        <f>[1]П1.5!F28</f>
        <v>0</v>
      </c>
      <c r="H31" s="41">
        <f>[1]П1.5!L28</f>
        <v>0</v>
      </c>
      <c r="I31" s="41">
        <f>[1]П1.5!R28</f>
        <v>0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1">
        <f>[1]П1.30!BT39</f>
        <v>0</v>
      </c>
      <c r="W31" s="41">
        <f>[1]П1.5!DJ28</f>
        <v>0</v>
      </c>
      <c r="X31" s="41">
        <f>[1]П1.5!DP28</f>
        <v>0</v>
      </c>
      <c r="Y31" s="41">
        <f>[1]П1.5!DV28</f>
        <v>0</v>
      </c>
      <c r="Z31" s="41">
        <f>[1]П1.5!EB28</f>
        <v>0</v>
      </c>
      <c r="AA31" s="26"/>
      <c r="AB31" s="40">
        <f>SUM(J31:U31)/12</f>
        <v>0</v>
      </c>
      <c r="AC31" s="10" t="s">
        <v>20</v>
      </c>
    </row>
    <row r="32" spans="3:29" ht="22.5" x14ac:dyDescent="0.2">
      <c r="C32" s="1"/>
      <c r="D32" s="29" t="s">
        <v>30</v>
      </c>
      <c r="E32" s="44" t="s">
        <v>19</v>
      </c>
      <c r="F32" s="29" t="s">
        <v>22</v>
      </c>
      <c r="G32" s="41">
        <f>[1]П1.5!F29</f>
        <v>0</v>
      </c>
      <c r="H32" s="41">
        <f>[1]П1.5!L29</f>
        <v>0</v>
      </c>
      <c r="I32" s="41">
        <f>[1]П1.5!R29</f>
        <v>6.157142857385649</v>
      </c>
      <c r="J32" s="43">
        <f>J23/(7000/12)*1000</f>
        <v>4.5935708571428568</v>
      </c>
      <c r="K32" s="43">
        <f t="shared" ref="K32:U32" si="10">K23/(7000/12)*1000</f>
        <v>4.5413039999999993</v>
      </c>
      <c r="L32" s="43">
        <f t="shared" si="10"/>
        <v>4.4640000000000004</v>
      </c>
      <c r="M32" s="43">
        <f t="shared" si="10"/>
        <v>3.8519999999999994</v>
      </c>
      <c r="N32" s="43">
        <f t="shared" si="10"/>
        <v>3.4919999999999995</v>
      </c>
      <c r="O32" s="43">
        <f t="shared" si="10"/>
        <v>3.5777142857142854</v>
      </c>
      <c r="P32" s="43">
        <f t="shared" si="10"/>
        <v>3.5777142857142854</v>
      </c>
      <c r="Q32" s="43">
        <f t="shared" si="10"/>
        <v>3.5777142857142854</v>
      </c>
      <c r="R32" s="43">
        <f t="shared" si="10"/>
        <v>3.843428571428571</v>
      </c>
      <c r="S32" s="43">
        <f t="shared" si="10"/>
        <v>4.3868571428571421</v>
      </c>
      <c r="T32" s="43">
        <f t="shared" si="10"/>
        <v>4.8188571428571425</v>
      </c>
      <c r="U32" s="43">
        <f t="shared" si="10"/>
        <v>5.1634285714285708</v>
      </c>
      <c r="V32" s="41">
        <f>[1]П1.30!BT42</f>
        <v>4.1573824285714291</v>
      </c>
      <c r="W32" s="41">
        <f>[1]П1.5!DJ29</f>
        <v>4.1573824285714291</v>
      </c>
      <c r="X32" s="41">
        <f>[1]П1.5!DP29</f>
        <v>4.1573824285714291</v>
      </c>
      <c r="Y32" s="41">
        <f>[1]П1.5!DV29</f>
        <v>4.1573824285714291</v>
      </c>
      <c r="Z32" s="41">
        <f>[1]П1.5!EB29</f>
        <v>4.1573824285714291</v>
      </c>
      <c r="AA32" s="26"/>
      <c r="AB32" s="40">
        <f>SUM(J32:U32)/12</f>
        <v>4.1573824285714283</v>
      </c>
      <c r="AC32" s="10" t="s">
        <v>20</v>
      </c>
    </row>
    <row r="33" spans="3:29" x14ac:dyDescent="0.2">
      <c r="C33" s="1"/>
      <c r="D33" s="36" t="s">
        <v>31</v>
      </c>
      <c r="E33" s="37" t="s">
        <v>32</v>
      </c>
      <c r="F33" s="46" t="s">
        <v>22</v>
      </c>
      <c r="G33" s="41">
        <f t="shared" ref="G33:Z33" si="11">SUM(G34:G35)</f>
        <v>0</v>
      </c>
      <c r="H33" s="41">
        <f t="shared" si="11"/>
        <v>0</v>
      </c>
      <c r="I33" s="41">
        <f t="shared" si="11"/>
        <v>0</v>
      </c>
      <c r="J33" s="41">
        <f t="shared" si="11"/>
        <v>4.5935708571428568</v>
      </c>
      <c r="K33" s="41">
        <f t="shared" si="11"/>
        <v>4.5413039999999993</v>
      </c>
      <c r="L33" s="41">
        <f t="shared" si="11"/>
        <v>4.4640000000000004</v>
      </c>
      <c r="M33" s="41">
        <f t="shared" si="11"/>
        <v>3.8519999999999994</v>
      </c>
      <c r="N33" s="41">
        <f t="shared" si="11"/>
        <v>3.4919999999999995</v>
      </c>
      <c r="O33" s="41">
        <f t="shared" si="11"/>
        <v>3.5777142857142854</v>
      </c>
      <c r="P33" s="41">
        <f t="shared" si="11"/>
        <v>3.5777142857142854</v>
      </c>
      <c r="Q33" s="41">
        <f t="shared" si="11"/>
        <v>3.5777142857142854</v>
      </c>
      <c r="R33" s="41">
        <f t="shared" si="11"/>
        <v>3.843428571428571</v>
      </c>
      <c r="S33" s="41">
        <f t="shared" si="11"/>
        <v>4.3868571428571421</v>
      </c>
      <c r="T33" s="41">
        <f t="shared" si="11"/>
        <v>4.8188571428571425</v>
      </c>
      <c r="U33" s="41">
        <f t="shared" si="11"/>
        <v>5.1634285714285708</v>
      </c>
      <c r="V33" s="41">
        <f t="shared" si="11"/>
        <v>4.1573824285714291</v>
      </c>
      <c r="W33" s="41">
        <f t="shared" si="11"/>
        <v>0</v>
      </c>
      <c r="X33" s="41">
        <f t="shared" si="11"/>
        <v>0</v>
      </c>
      <c r="Y33" s="41">
        <f t="shared" si="11"/>
        <v>0</v>
      </c>
      <c r="Z33" s="41">
        <f t="shared" si="11"/>
        <v>0</v>
      </c>
      <c r="AA33" s="26"/>
    </row>
    <row r="34" spans="3:29" x14ac:dyDescent="0.2">
      <c r="C34" s="1"/>
      <c r="D34" s="29" t="s">
        <v>33</v>
      </c>
      <c r="E34" s="42" t="s">
        <v>10</v>
      </c>
      <c r="F34" s="46" t="s">
        <v>22</v>
      </c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1">
        <f>[1]П1.30!BZ39</f>
        <v>0</v>
      </c>
      <c r="W34" s="43"/>
      <c r="X34" s="43"/>
      <c r="Y34" s="43"/>
      <c r="Z34" s="43"/>
      <c r="AA34" s="26"/>
      <c r="AB34" s="40">
        <f>SUM(J34:U34)/12</f>
        <v>0</v>
      </c>
      <c r="AC34" s="10" t="s">
        <v>20</v>
      </c>
    </row>
    <row r="35" spans="3:29" ht="22.5" x14ac:dyDescent="0.2">
      <c r="C35" s="1"/>
      <c r="D35" s="29" t="s">
        <v>34</v>
      </c>
      <c r="E35" s="42" t="s">
        <v>35</v>
      </c>
      <c r="F35" s="46" t="s">
        <v>22</v>
      </c>
      <c r="G35" s="43"/>
      <c r="H35" s="43"/>
      <c r="I35" s="43"/>
      <c r="J35" s="43">
        <f>J32</f>
        <v>4.5935708571428568</v>
      </c>
      <c r="K35" s="43">
        <f t="shared" ref="K35:U35" si="12">K32</f>
        <v>4.5413039999999993</v>
      </c>
      <c r="L35" s="43">
        <f t="shared" si="12"/>
        <v>4.4640000000000004</v>
      </c>
      <c r="M35" s="43">
        <f t="shared" si="12"/>
        <v>3.8519999999999994</v>
      </c>
      <c r="N35" s="43">
        <f t="shared" si="12"/>
        <v>3.4919999999999995</v>
      </c>
      <c r="O35" s="43">
        <f t="shared" si="12"/>
        <v>3.5777142857142854</v>
      </c>
      <c r="P35" s="43">
        <f t="shared" si="12"/>
        <v>3.5777142857142854</v>
      </c>
      <c r="Q35" s="43">
        <f t="shared" si="12"/>
        <v>3.5777142857142854</v>
      </c>
      <c r="R35" s="43">
        <f t="shared" si="12"/>
        <v>3.843428571428571</v>
      </c>
      <c r="S35" s="43">
        <f t="shared" si="12"/>
        <v>4.3868571428571421</v>
      </c>
      <c r="T35" s="43">
        <f t="shared" si="12"/>
        <v>4.8188571428571425</v>
      </c>
      <c r="U35" s="43">
        <f t="shared" si="12"/>
        <v>5.1634285714285708</v>
      </c>
      <c r="V35" s="41">
        <f>[1]П1.30!BZ42</f>
        <v>4.1573824285714291</v>
      </c>
      <c r="W35" s="43"/>
      <c r="X35" s="43"/>
      <c r="Y35" s="43"/>
      <c r="Z35" s="43"/>
      <c r="AA35" s="26"/>
      <c r="AB35" s="40">
        <f>SUM(J35:U35)/12</f>
        <v>4.1573824285714283</v>
      </c>
      <c r="AC35" s="10" t="s">
        <v>20</v>
      </c>
    </row>
    <row r="36" spans="3:29" x14ac:dyDescent="0.2">
      <c r="C36" s="1"/>
      <c r="D36" s="36" t="s">
        <v>36</v>
      </c>
      <c r="E36" s="37" t="s">
        <v>37</v>
      </c>
      <c r="F36" s="46" t="s">
        <v>38</v>
      </c>
      <c r="G36" s="41">
        <f t="shared" ref="G36:Y36" si="13">SUM(G37:G38)</f>
        <v>0</v>
      </c>
      <c r="H36" s="41">
        <f t="shared" si="13"/>
        <v>0</v>
      </c>
      <c r="I36" s="41">
        <f t="shared" si="13"/>
        <v>0</v>
      </c>
      <c r="J36" s="41">
        <f t="shared" si="13"/>
        <v>0</v>
      </c>
      <c r="K36" s="41">
        <f t="shared" si="13"/>
        <v>0</v>
      </c>
      <c r="L36" s="41">
        <f t="shared" si="13"/>
        <v>0</v>
      </c>
      <c r="M36" s="41">
        <f t="shared" si="13"/>
        <v>0</v>
      </c>
      <c r="N36" s="41">
        <f t="shared" si="13"/>
        <v>0</v>
      </c>
      <c r="O36" s="41">
        <f t="shared" si="13"/>
        <v>0</v>
      </c>
      <c r="P36" s="41">
        <f t="shared" si="13"/>
        <v>0</v>
      </c>
      <c r="Q36" s="41">
        <f t="shared" si="13"/>
        <v>0</v>
      </c>
      <c r="R36" s="41">
        <f t="shared" si="13"/>
        <v>0</v>
      </c>
      <c r="S36" s="41">
        <f t="shared" si="13"/>
        <v>0</v>
      </c>
      <c r="T36" s="41">
        <f t="shared" si="13"/>
        <v>0</v>
      </c>
      <c r="U36" s="41">
        <f t="shared" si="13"/>
        <v>0</v>
      </c>
      <c r="V36" s="41">
        <f t="shared" si="13"/>
        <v>0</v>
      </c>
      <c r="W36" s="41">
        <f t="shared" si="13"/>
        <v>0</v>
      </c>
      <c r="X36" s="41">
        <f t="shared" si="13"/>
        <v>0</v>
      </c>
      <c r="Y36" s="41">
        <f t="shared" si="13"/>
        <v>0</v>
      </c>
      <c r="Z36" s="41">
        <f>SUM(Z37:Z38)</f>
        <v>0</v>
      </c>
      <c r="AA36" s="26"/>
    </row>
    <row r="37" spans="3:29" x14ac:dyDescent="0.2">
      <c r="C37" s="1"/>
      <c r="D37" s="29" t="s">
        <v>39</v>
      </c>
      <c r="E37" s="42" t="s">
        <v>10</v>
      </c>
      <c r="F37" s="46" t="s">
        <v>38</v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1">
        <f>[1]П1.30!CF39</f>
        <v>0</v>
      </c>
      <c r="W37" s="43"/>
      <c r="X37" s="43"/>
      <c r="Y37" s="43"/>
      <c r="Z37" s="43"/>
      <c r="AA37" s="26"/>
      <c r="AB37" s="40">
        <f>MAX(J37:U37)</f>
        <v>0</v>
      </c>
      <c r="AC37" s="10" t="s">
        <v>20</v>
      </c>
    </row>
    <row r="38" spans="3:29" ht="22.5" x14ac:dyDescent="0.2">
      <c r="C38" s="1"/>
      <c r="D38" s="29" t="s">
        <v>40</v>
      </c>
      <c r="E38" s="42" t="s">
        <v>35</v>
      </c>
      <c r="F38" s="46" t="s">
        <v>38</v>
      </c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1">
        <f>[1]П1.30!CF42</f>
        <v>0</v>
      </c>
      <c r="W38" s="43"/>
      <c r="X38" s="43"/>
      <c r="Y38" s="43"/>
      <c r="Z38" s="43"/>
      <c r="AA38" s="26"/>
      <c r="AB38" s="40">
        <f>MAX(J38:U38)</f>
        <v>0</v>
      </c>
      <c r="AC38" s="10" t="s">
        <v>20</v>
      </c>
    </row>
    <row r="39" spans="3:29" x14ac:dyDescent="0.2">
      <c r="C39" s="1"/>
      <c r="D39" s="47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3:29" x14ac:dyDescent="0.2">
      <c r="T40" s="48"/>
    </row>
  </sheetData>
  <sheetProtection password="FA9C" sheet="1" objects="1" scenarios="1" formatColumns="0" formatRows="0"/>
  <mergeCells count="3">
    <mergeCell ref="D7:Z7"/>
    <mergeCell ref="J8:U8"/>
    <mergeCell ref="D12:Z12"/>
  </mergeCells>
  <dataValidations count="2">
    <dataValidation type="decimal" allowBlank="1" showInputMessage="1" showErrorMessage="1" errorTitle="Внимание" error="Допускается ввод только действительных чисел!" sqref="J16:U16 J25:U25 J22:U23 J27:U28 J18:U19 J31:U32 G34:U35 W34:Z35 G37:U38 W37:Z38">
      <formula1>-9.99999999999999E+23</formula1>
      <formula2>9.99999999999999E+23</formula2>
    </dataValidation>
    <dataValidation type="decimal" allowBlank="1" showInputMessage="1" showErrorMessage="1" sqref="J20:U20 G36:U36 W31:Z33 V31:V38 J33:U33 G31:I33 W36:Z36 J26:U26 G25:I29 V25:Z29 J29:U29 V22:Z23 G22:I23 J17:U17 G16:I20 V16:Z20">
      <formula1>-1000000000000000</formula1>
      <formula2>1000000000000000</formula2>
    </dataValidation>
  </dataValidations>
  <hyperlinks>
    <hyperlink ref="V8" location="'Форма 3.1'!A1" tooltip="Скрыть/отобразить детализацию по месяцам" display="+"/>
  </hyperlinks>
  <pageMargins left="0.75" right="0.27" top="0.26" bottom="0.21" header="0.18" footer="0.17"/>
  <pageSetup paperSize="9" scale="3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3.1</vt:lpstr>
      <vt:lpstr>ADJOINT_POWER_FORMA_3_1</vt:lpstr>
      <vt:lpstr>EE_POWER_FORMA_3_1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Дмитрий</cp:lastModifiedBy>
  <dcterms:created xsi:type="dcterms:W3CDTF">2014-04-29T07:28:24Z</dcterms:created>
  <dcterms:modified xsi:type="dcterms:W3CDTF">2014-04-29T07:28:49Z</dcterms:modified>
</cp:coreProperties>
</file>